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 Vostrčilová" reservationPassword="0"/>
  <workbookPr/>
  <bookViews>
    <workbookView xWindow="240" yWindow="120" windowWidth="14940" windowHeight="9225" activeTab="0"/>
  </bookViews>
  <sheets>
    <sheet name="Rekapitulace" sheetId="1" r:id="rId1"/>
    <sheet name="SO 182" sheetId="2" r:id="rId2"/>
    <sheet name="SO 183" sheetId="3" r:id="rId3"/>
    <sheet name="SO 203" sheetId="4" r:id="rId4"/>
    <sheet name="SO 204" sheetId="5" r:id="rId5"/>
    <sheet name="SO 205" sheetId="6" r:id="rId6"/>
    <sheet name="SO 206" sheetId="7" r:id="rId7"/>
    <sheet name="SO 207" sheetId="8" r:id="rId8"/>
    <sheet name="SO 301" sheetId="9" r:id="rId9"/>
  </sheets>
  <definedNames/>
  <calcPr/>
  <webPublishing/>
</workbook>
</file>

<file path=xl/sharedStrings.xml><?xml version="1.0" encoding="utf-8"?>
<sst xmlns="http://schemas.openxmlformats.org/spreadsheetml/2006/main" count="9196" uniqueCount="1392">
  <si>
    <t>Firma: MDS Projekt s.r.o.</t>
  </si>
  <si>
    <t>Rekapitulace ceny</t>
  </si>
  <si>
    <t>Stavba: 2936 - Zhotovení PD mostů pro Modernizaci silnice II/311 Mladkov - Jablonné nad Orlicí</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</si>
  <si>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</si>
  <si>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</si>
  <si>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</si>
  <si>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</si>
  <si>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</si>
  <si>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</si>
  <si>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</si>
  <si>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</si>
  <si>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</si>
  <si>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</si>
  <si>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</si>
  <si>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</si>
  <si>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2936</t>
  </si>
  <si>
    <t>Zhotovení PD mostů pro Modernizaci silnice II/311 Mladkov - Jablonné nad Orlicí</t>
  </si>
  <si>
    <t>O</t>
  </si>
  <si>
    <t>Rozpočet:</t>
  </si>
  <si>
    <t>0,00</t>
  </si>
  <si>
    <t>15,00</t>
  </si>
  <si>
    <t>21,00</t>
  </si>
  <si>
    <t>3</t>
  </si>
  <si>
    <t>2</t>
  </si>
  <si>
    <t>SO 182</t>
  </si>
  <si>
    <t>ZAHLOUBENÍ NIVELETY POD ŽELEZNIČNÍM NADJEZDEM</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</si>
  <si>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</si>
  <si>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</si>
  <si>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</si>
  <si>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</si>
  <si>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</si>
  <si>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</si>
  <si>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</si>
  <si>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</si>
  <si>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</si>
  <si>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</si>
  <si>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</si>
  <si>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</si>
  <si>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</si>
  <si>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</si>
  <si>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</si>
  <si>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</si>
  <si>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</si>
  <si>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</si>
  <si>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</si>
  <si>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</si>
  <si>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014101</t>
  </si>
  <si>
    <t/>
  </si>
  <si>
    <t>POPLATKY ZA SKLÁDKU</t>
  </si>
  <si>
    <t>M3</t>
  </si>
  <si>
    <t>PP</t>
  </si>
  <si>
    <t>VV</t>
  </si>
  <si>
    <t>poplatky za uložení zemin a přebytků výkopku - skládka dle zadávacích podmínek v režii dodavatele s poplatkem a evidencí   
poplatky za uložení zemin a přebytků výkopku   
celkem položka - 12573 - (-1)*16.875m3 =-16,875 [A] 
celkem položka - 17120 - 30.175=30,175 [B] 
celkem položka 11332-61.929m3 =61,929 [C] 
Celkem: A+B+C=75,229 [D]</t>
  </si>
  <si>
    <t>TS</t>
  </si>
  <si>
    <t>Položka zahrnuje:  
- veškeré poplatky provozovateli skládky související s uložením odpadu na skládce.  
Položka nezahrnuje:  
- x</t>
  </si>
  <si>
    <t>014132</t>
  </si>
  <si>
    <t>POPLATKY ZA SKLÁDKU TYP S-NO (NEBEZPEČNÝ ODPAD)</t>
  </si>
  <si>
    <t>T</t>
  </si>
  <si>
    <t>poplatky za uložení materiálů na bázi asfaltových. dehtových izolací. elastomerových a pryžových ložisek - skládka dle zadávacích podmínek v režii dodavatele s poplatkem a evidencí.   
celkem položka 11372 - 2.4*6.545=15,708 [A]</t>
  </si>
  <si>
    <t>02720</t>
  </si>
  <si>
    <t>POMOC PRÁCE ZŘÍZ NEBO ZAJIŠŤ REGULACI A OCHRANU DOPRAVY</t>
  </si>
  <si>
    <t>KPL</t>
  </si>
  <si>
    <t>"Položka zahrnuje kompletní DIO  během provozování objektu SO 182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182.     
Soustava DZ a řízení dopravy na staveništi.  
DIO bude předmětem návrhu a zajištění zhotovitele akce.    
1=1,000 [A]</t>
  </si>
  <si>
    <t>Položka zahrnuje:  
- veškeré náklady spojené s objednatelem požadovanými zařízeními  
Položka nezahrnuje:  
- x</t>
  </si>
  <si>
    <t>02730</t>
  </si>
  <si>
    <t>POMOC PRÁCE ZŘÍZ NEBO ZAJIŠŤ OCHRANU INŽENÝRSKÝCH SÍTÍ</t>
  </si>
  <si>
    <t>případné sondy pro zjištění inženýrských sítí, a jejich ochrana, 
1=1,000 [A]</t>
  </si>
  <si>
    <t>Položka zahrnuje:  
- veškeré náklady spojené s ochranou inženýrských sítí  
Položka nezahrnuje:  
- x</t>
  </si>
  <si>
    <t>02851</t>
  </si>
  <si>
    <t>PRŮZKUMNÉ PRÁCE DIAGNOSTIKY KONSTRUKCÍ NA POVRCHU</t>
  </si>
  <si>
    <t>Doplňkový diagnostický průzkum související se stavem spodní stavby mostu a křídel, průzkum zainjektování kabelových kanálků a nosné konstrukce. DG bude porovedena v průběhu provedení demolice spodní stavby a jejího obourání. Na základě průzkumu bude provedena aktualizace RDS dokumentace a modernizace spodní stavby.   
Práce diagnostiky související s opravou betonové spodní stavby. budou a jsou zahrnuty v položkách sanačních prací.   
1=1,000 [A]</t>
  </si>
  <si>
    <t>Položka zahrnuje:  
- veškeré náklady spojené s objednatelem požadovanými pracemi  
Položka nezahrnuje:  
- x</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</si>
  <si>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204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</si>
  <si>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7</t>
  </si>
  <si>
    <t>02910</t>
  </si>
  <si>
    <t>OSTATNÍ POŽADAVKY - ZEMĚMĚŘIČSKÁ MĚŘENÍ</t>
  </si>
  <si>
    <t>vytyčovací práce + cena za vytyčení prostorové polohy stavby před jejím zahájením odborně způsobilými osobami. Kompletní geodetické práce na vytyčení vytyčovaných bodů definovaného objektu v rozsahu PD a TKP.   
celkem včetně ochrany vytyčovacích a vytyčovaných bodů   
Celkem rozsah dle požadavku dle PD a požadavku objednatele.   
1=1,000 [A]</t>
  </si>
  <si>
    <t>Položka zahrnuje:  
- veškeré náklady spojené s objednatelem požadovanými pracemi  
Položka nezahrnuje:  
- x  
Způsob stanovení:  
- pro stanovení orientační investorské ceny určete jednotkovou cenu jako 1% odhadované ceny stavby</t>
  </si>
  <si>
    <t>8</t>
  </si>
  <si>
    <t>02940</t>
  </si>
  <si>
    <t>OSTATNÍ POŽADAVKY - VYPRACOVÁNÍ DOKUMENTACE</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</si>
  <si>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</si>
  <si>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02943</t>
  </si>
  <si>
    <t>OSTATNÍ POŽADAVKY - VYPRACOVÁNÍ RDS</t>
  </si>
  <si>
    <t>dokumentace bude požadovaná  (počet výtisků. paré a CD v el. podobě dle SOD) objednatelem včetně dokumentace v elektronické podobě 1x CD   
cena za vypracování - RDS (realizační dokumentace stavby) včetně včetně plánu údržby mostu   
Celkem rozsah a počet dle SOD   
1=1,000 [A]</t>
  </si>
  <si>
    <t>02944</t>
  </si>
  <si>
    <t>OSTAT POŽADAVKY - DOKUMENTACE SKUTEČ PROVEDENÍ V DIGIT FORMĚ</t>
  </si>
  <si>
    <t>6x tisk, CD  
1=1,000 [A]</t>
  </si>
  <si>
    <t>11</t>
  </si>
  <si>
    <t>02950</t>
  </si>
  <si>
    <t>OSTATNÍ POŽADAVKY - POSUDKY, KONTROLY, REVIZNÍ ZPRÁVY</t>
  </si>
  <si>
    <t>Vypracování a odsouhlasení havarijního a povodňového plánu. Položka včetně projednání a odsouhlasení příslušnými úřady 
1=1,000 [B]</t>
  </si>
  <si>
    <t>Zemní práce</t>
  </si>
  <si>
    <t>12</t>
  </si>
  <si>
    <t>11316</t>
  </si>
  <si>
    <t>ODSTRANĚNÍ KRYTU ZPEVNĚNÝCH PLOCH ZE SILNIČNÍCH DÍLCŮ</t>
  </si>
  <si>
    <t>odstranění krytu provizorní komunikace ze silničních panelů 0.15m, položka včetně manipulace s dílci a včetně odvozu na definitivní skládku 141*0.15=21,150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</si>
  <si>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</si>
  <si>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t>
  </si>
  <si>
    <t>11332</t>
  </si>
  <si>
    <t>ODSTRANĚNÍ PODKLADŮ ZPEVNĚNÝCH PLOCH Z KAMENIVA NESTMELENÉHO</t>
  </si>
  <si>
    <t>včetně odvozu na skládku dle požadavku objednatele a dle PD akce do dodavatelem určené vzdálenosti   
položka nezahrnuje poplatek za uložení a zahrnuje uložení na skládku. poplatek za uložení v položce 0141***   
SO 182 podkladní vrstvy komunikace-193.33*0.54=104,398 [A] 
SO 182 v místě provizorní komunikace - 93*0.05+45.5*0.25+44.1*0.25=27,050 [B] 
SO 182 v místě chodníku-15.42*0.545+21.42*0.73+14*0.53=31,461 [C] 
SO 104- (-1)*187*0.54=- 100,980 [D] 
Celkem: A+B+C+D=61,929 [E]</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</si>
  <si>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</si>
  <si>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14</t>
  </si>
  <si>
    <t>11348</t>
  </si>
  <si>
    <t>ODSTRANĚNÍ KRYTU ZPEVNĚNÝCH PLOCH Z DLAŽDIC VČETNĚ PODKLADU</t>
  </si>
  <si>
    <t>včetně odvozu na skládku dle požadavku objednatele a dle PD akce do dodavatelem určené vzdálenosti   
položka je včetně poplatku za skládku 
odstranění chodníku pro pěší pod železničním nadjezdem-(50.8+18.8+5.4) m2*0.1 m=7,500 [B] 
odstranění retardéru ve vjezdu-13.8 m2*0.1 m=1,380 [A] 
Celkem: B+A=8,880 [C]</t>
  </si>
  <si>
    <t>15</t>
  </si>
  <si>
    <t>11353</t>
  </si>
  <si>
    <t>ODSTRANĚNÍ CHODNÍKOVÝCH KAMENNÝCH OBRUBNÍKŮ</t>
  </si>
  <si>
    <t>M</t>
  </si>
  <si>
    <t>položka včetně poplatku za skládku 
Odstranění betonových obrubníků vlevo pod železničním nadjezdem 28+6+2+5.5 m=41,500 [A] 
Odstranění betonových obrubníků vpravo pod železničním nadjezdem 29,5 m=29,500 [B] 
Obrubníky v retardéru ve vjezdu-6.5*2+8.2+9.0=30,200 [C] 
Celkem: A+B+C=101,200 [D]</t>
  </si>
  <si>
    <t>16</t>
  </si>
  <si>
    <t>11372</t>
  </si>
  <si>
    <t>FRÉZOVÁNÍ ZPEVNĚNÝCH PLOCH ASFALTOVÝCH</t>
  </si>
  <si>
    <t>tloušťka frézováíní 0,11m 
SO182 242m2+ plocha ve vjezdu 4.5m2 
SO 104 (-1)*187m2 
(242+4,5)*0,11-187*0,11=6,545 [A]</t>
  </si>
  <si>
    <t>17</t>
  </si>
  <si>
    <t>12110</t>
  </si>
  <si>
    <t>SEJMUTÍ ORNICE NEBO LESNÍ PŮDY</t>
  </si>
  <si>
    <t>Položka zahrnuje pouze sejmutí s převozem na trvalou a nebo dočasnou skládku dle PD a požadavku objednatele akce.   
Uložení zahrnuto v položce 17120. poplatek za případné uložení v položce 0141**  sejmutí ornice vlevo za mostem-0.1*22.5=2,250 [A]</t>
  </si>
  <si>
    <t>Položka zahrnuje:  
- sejmutí ornice bez ohledu na tloušťku vrstvy  
-  její vodorovnou dopravu  
Položka nezahrnuje:  
- uložení na trvalou skládku</t>
  </si>
  <si>
    <t>18</t>
  </si>
  <si>
    <t>12573</t>
  </si>
  <si>
    <t>VYKOPÁVKY ZE ZEMNÍKŮ A SKLÁDEK TŘ. I</t>
  </si>
  <si>
    <t>Třída těžitelnosti je uvažována dle ČSN 73 3050. Tato třída těžitelnosti odpovídá třídě I. dle ČSN 73 6133 a TKP 4- 2005.   
Vykopávky z mezideponie vhodné zeminy k danému účelu obsypu. zásypu a ohumusování. ""  
18222 - 2.25 m3=2,250 [A] 
17130 - 14.625=14,625 [B] 
Celkem: A+B=16,875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</si>
  <si>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</si>
  <si>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19</t>
  </si>
  <si>
    <t>13173</t>
  </si>
  <si>
    <t>HLOUBENÍ JAM ZAPAŽ I NEPAŽ TŘ. I</t>
  </si>
  <si>
    <t>Třída těžitelnosti je uvažována dle ČSN 73 3050. Tato třída těžitelnosti odpovídá třídě I. dle ČSN 73 6133 a TKP 4- 2005.   
Uložení není zahrnuto v položce. Zahrnuto v položce 17120. Poplatek za uložení v samostatné položce 0141**   
hloubení provizorní komunikace vlevo za mostem 
0.65*22.5=14,625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</si>
  <si>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</si>
  <si>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20</t>
  </si>
  <si>
    <t>13273</t>
  </si>
  <si>
    <t>HLOUBENÍ RÝH ŠÍŘ DO 2M PAŽ I NEPAŽ TŘ. I</t>
  </si>
  <si>
    <t>případné odtěžení nevyhovujícího zapískování plynovodu 
položka bude před jejím čerpáním odsouhlasena TDI a AD 
1*0.38*35=13,300 [A]</t>
  </si>
  <si>
    <t>21</t>
  </si>
  <si>
    <t>17120</t>
  </si>
  <si>
    <t>ULOŽENÍ SYPANINY DO NÁSYPŮ A NA SKLÁDKY BEZ ZHUTNĚNÍ</t>
  </si>
  <si>
    <t>12110 - 2.25 m3=2,250 [A] 
13173 - 14.625 m3=14,625 [B] 
13273 - 13.3 m3=13,300 [C] 
Celkem: A+B+C=30,175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</si>
  <si>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</si>
  <si>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22</t>
  </si>
  <si>
    <t>17130</t>
  </si>
  <si>
    <t>ULOŽENÍ SYPANINY DO NÁSYPŮ V AKTIVNÍ ZÓNĚ SE ZHUTNĚNÍM</t>
  </si>
  <si>
    <t>zpětné uložení zeminy do násyu vlevo-14.625 m3=14,625 [A]</t>
  </si>
  <si>
    <t>23</t>
  </si>
  <si>
    <t>17581</t>
  </si>
  <si>
    <t>OBSYP POTRUBÍ A OBJEKTŮ Z NAKUPOVANÝCH MATERIÁLŮ</t>
  </si>
  <si>
    <t>případná obnova zapískování plynovodu- 13.3=13,300 [A] 
položka bude před jejím čerpáním odsouhlasena TDI a 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</si>
  <si>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</si>
  <si>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24</t>
  </si>
  <si>
    <t>18110</t>
  </si>
  <si>
    <t>ÚPRAVA PLÁNĚ SE ZHUTNĚNÍM V HORNINĚ TŘ. I</t>
  </si>
  <si>
    <t>M2</t>
  </si>
  <si>
    <t>úprava pláně pod provizorní komunikací-287m2=287,000 [A]</t>
  </si>
  <si>
    <t>Položka zahrnuje:  
- úpravu pláně včetně vyrovnání výškových rozdílů. Míru zhutnění určuje projekt.  
Položka nezahrnuje:  
- x</t>
  </si>
  <si>
    <t>25</t>
  </si>
  <si>
    <t>18130</t>
  </si>
  <si>
    <t>ÚPRAVA PLÁNĚ BEZ ZHUTNĚNÍ</t>
  </si>
  <si>
    <t>celkem pro obnovu ohumusování  
vlevo za mostem-22.5 m2=22,500 [A]</t>
  </si>
  <si>
    <t>Položka zahrnuje:  
-  úpravu pláně včetně vyrovnání výškových rozdílů  
Položka nezahrnuje:  
- x</t>
  </si>
  <si>
    <t>26</t>
  </si>
  <si>
    <t>18221</t>
  </si>
  <si>
    <t>ROZPROSTŘENÍ ORNICE VE SVAHU V TL DO 0,10M</t>
  </si>
  <si>
    <t>získání zeminy v položce 12573   
vlevo za mostem-22.5 m2=22,500 [A]</t>
  </si>
  <si>
    <t>Položka zahrnuje:  
- nutné přemístění ornice z dočasných skládek vzdálených do 50m  
- rozprostření ornice v předepsané tloušťce ve svahu přes 1:5  
Položka nezahrnuje:  
- x</t>
  </si>
  <si>
    <t>27</t>
  </si>
  <si>
    <t>18241</t>
  </si>
  <si>
    <t>ZALOŽENÍ TRÁVNÍKU RUČNÍM VÝSEVEM</t>
  </si>
  <si>
    <t>Položka zahrnuje:  
- dodání předepsané travní směsi, její výsev na ornici, zalévání, první pokosení, to vše bez ohledu na sklon terénu  
Položka nezahrnuje:  
- x</t>
  </si>
  <si>
    <t>28</t>
  </si>
  <si>
    <t>18247</t>
  </si>
  <si>
    <t>OŠETŘOVÁNÍ TRÁVNÍKU</t>
  </si>
  <si>
    <t>celkem pro obnovu ohumusování   
vlevo za mostem-22.5 m=22,500 [A]</t>
  </si>
  <si>
    <t>Položka zahrnuje:  
- pokosení se shrabáním, naložení shrabků na dopravní prostředek, s odvozem a se složením, to vše bez ohledu na sklon terénu  
- nutné zalití a hnojení  
Položka nezahrnuje:  
- x</t>
  </si>
  <si>
    <t>Komunikace</t>
  </si>
  <si>
    <t>29</t>
  </si>
  <si>
    <t>56140G</t>
  </si>
  <si>
    <t>SMĚSI Z KAMENIVA STMELENÉ CEMENTEM  SC C 8/10</t>
  </si>
  <si>
    <t>Podkladní vrstva komunikaceSO 182-193*0.2-Podkladní vrstva komunikace SO 104- 187*0.2=37,400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</si>
  <si>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</si>
  <si>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30</t>
  </si>
  <si>
    <t>56330</t>
  </si>
  <si>
    <t>VOZOVKOVÉ VRSTVY ZE ŠTĚRKODRTI</t>
  </si>
  <si>
    <t>Podkladní vrstva vozovky ŠDa-141*0.25=35,250 [A] 
podkladní vrstva provizorní komunikace-45.5*0.2+44.1*0.2=17,920 [B] 
dosypání provizorní komunikace 0.35*(27.7+29.4+8.8+15.3+20.2+3.6)=36,750 [C] 
Podklad pod dlažbu-0.25*(54.4+11+15.4+16.9)=24,425 [D] 
Podkladní vrstva komunikace pro SO 104- (-1)*187*0.25=-46,750 [E] 
Celkem: A+B+C+D+E=67,595 [F]</t>
  </si>
  <si>
    <t>Položka zahrnuje:  
- dodání kameniva předepsané kvality a zrnitosti  
- rozprostření a zhutnění vrstvy v předepsané tloušťce  
- zřízení vrstvy bez rozlišení šířky, pokládání vrstvy po etapách  
Položka nezahrnuje:  
- postřiky, nátěry</t>
  </si>
  <si>
    <t>31</t>
  </si>
  <si>
    <t>567304</t>
  </si>
  <si>
    <t>VRSTVY PRO OBNOVU A OPRAVY ZE ŠTĚRKOPÍSKU</t>
  </si>
  <si>
    <t>podsyp pod silniční panely-0.05*141=7,050 [A]</t>
  </si>
  <si>
    <t>32</t>
  </si>
  <si>
    <t>572113</t>
  </si>
  <si>
    <t>INFILTRAČNÍ POSTŘIK Z EMULZE DO 0,5KG/M2</t>
  </si>
  <si>
    <t>PI,A 0,50 kg/m2  
Infiltrační post ik z kationaktivní asfaltové emulze v množství zbytkového asfaltu 0,5 kg/m2  
s podrcením kamenivem frakce 0/2 nebo 2/4 
plocha komunikace SO182-235m2=235,000 [A] 
plocha komunikace SO 104-(-1)*187m2=- 187,000 [B] 
Celkem: A+B=48,000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</si>
  <si>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</si>
  <si>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33</t>
  </si>
  <si>
    <t>572213</t>
  </si>
  <si>
    <t>SPOJOVACÍ POSTŘIK Z EMULZE DO 0,5KG/M2</t>
  </si>
  <si>
    <t>PS-EM 0,4 kg/m2  
Spojovací post ik z kationaktivní asfaltové emulze ur ené pro spojovací post iky v množství  
zbytkového asfaltu 0,4 kg/m2; 
plocha komunikace SO182-243 m2=243,000 [A] 
plocha komunikace SO 104- (-1)*187 m2=- 187,000 [B] 
Celkem: A+B=56,000 [C]</t>
  </si>
  <si>
    <t>34</t>
  </si>
  <si>
    <t>572214</t>
  </si>
  <si>
    <t>SPOJOVACÍ POSTŘIK Z MODIFIK EMULZE DO 0,5KG/M2</t>
  </si>
  <si>
    <t>PS-EM 0,4 kg/m2  
Spojovací post ik z modifikované kationaktivní asfaltové emulze ur ené pro spojovací post iky  
v množství zbytkového asfaltu 0,4 kg/m2 
plocha komunikace SO182- 243 m2=243,000 [A] 
plocha komunikace SO 104- (-1)*187 m2=- 187,000 [B] 
Celkem: A+B=56,000 [C]</t>
  </si>
  <si>
    <t>35</t>
  </si>
  <si>
    <t>574B34</t>
  </si>
  <si>
    <t>ASFALTOVÝ BETON PRO OBRUSNÉ VRSTVY MODIFIK ACO 11+ TL. 40MM</t>
  </si>
  <si>
    <t>plocha komunikace SO182- 243 m2=243,000 [A] 
obnova asfaltové plochy ve vjezdu- 4.7 m2=4,700 [B] 
plocha komunikace SO 104- (-1)*187 m2=- 187,000 [C] 
Celkem: A+B+C=60,700 [D]</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</si>
  <si>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</si>
  <si>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36</t>
  </si>
  <si>
    <t>574C56</t>
  </si>
  <si>
    <t>ASFALTOVÝ BETON PRO LOŽNÍ VRSTVY ACL 16+, 16S TL. 60MM</t>
  </si>
  <si>
    <t>plocha komunikace SO182-243 m2=243,000 [A] 
obnova asfaltové plochy ve vjezdu-4.7 m2=4,700 [B] 
plocha komunikace SO 104- (-1)*187 m2=- 187,000 [C] 
Celkem: A+B+C=60,700 [D]</t>
  </si>
  <si>
    <t>37</t>
  </si>
  <si>
    <t>574E98</t>
  </si>
  <si>
    <t>ASFALTOVÝ BETON PRO PODKLADNÍ VRSTVY ACP 22+, 22S TL. 100MM</t>
  </si>
  <si>
    <t>plocha komunikace SO182- 235 m2=235,000 [A] 
obnova asfaltové plochy ve vjezdu- 4.7 m2=4,700 [B] 
plocha komunikace SO 104- (-1)*187 m2=- 187,000 [C] 
Celkem: A+B+C=52,700 [D]</t>
  </si>
  <si>
    <t>38</t>
  </si>
  <si>
    <t>581752</t>
  </si>
  <si>
    <t>R</t>
  </si>
  <si>
    <t>CEMENTOBET KRYT JEDNOVRSTVÝ VYZTUŽ TŘ.I S OBNAŽENÝM KAMENIVEM TL. DO 250MM</t>
  </si>
  <si>
    <t>ochrana stávajícího propustku 25.8 m2=25,800 [A], položka včetně vyztužení z KARI sítě 8/150/150</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</si>
  <si>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</si>
  <si>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39</t>
  </si>
  <si>
    <t>58221</t>
  </si>
  <si>
    <t>DLÁŽDĚNÉ KRYTY Z DROBNÝCH KOSTEK DO LOŽE Z KAMENIVA</t>
  </si>
  <si>
    <t>obnova dlažby z kamenných kostek vlevo - 15.4+16.9 m2=32,300 [A] 
obnova dlažby z kamenných kostek na nájezdových rampách retadéru - 3.5+2.3 m2=5,800 [B] 
Celkem: A+B=38,100 [C]</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</si>
  <si>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</si>
  <si>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40</t>
  </si>
  <si>
    <t>582611</t>
  </si>
  <si>
    <t>KRYTY Z BETON DLAŽDIC SE ZÁMKEM ŠEDÝCH TL 60MM DO LOŽE Z KAM</t>
  </si>
  <si>
    <t>Chodník vpravo 52.5 m2=52,500 [A] 
Dláždění retardéru 10.8 m2=10,800 [B] 
Celkem: A+B=63,300 [C]</t>
  </si>
  <si>
    <t>41</t>
  </si>
  <si>
    <t>58261A</t>
  </si>
  <si>
    <t>KRYTY Z BETON DLAŽDIC SE ZÁMKEM BAREV RELIÉF TL 60MM DO LOŽE Z KAM</t>
  </si>
  <si>
    <t>varovný pás u snížené obruby 1.9 m2=1,900 [A]</t>
  </si>
  <si>
    <t>42</t>
  </si>
  <si>
    <t>58300</t>
  </si>
  <si>
    <t>KRYT ZE SILNIČNÍCH DÍLCŮ (PANELŮ)</t>
  </si>
  <si>
    <t>kryt provizorní komunikace ze silničních panelů 0.15m, položka obsahuje cenu za dodávku, pokládku a případný pronájem 141*0.15=21,150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</si>
  <si>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</si>
  <si>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Potrubí</t>
  </si>
  <si>
    <t>43</t>
  </si>
  <si>
    <t>89712</t>
  </si>
  <si>
    <t>VPUSŤ KANALIZAČNÍ ULIČNÍ KOMPLETNÍ Z BETONOVÝCH DÍLCŮ</t>
  </si>
  <si>
    <t>KUS</t>
  </si>
  <si>
    <t>výšková úprava stávající vpusti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</si>
  <si>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</si>
  <si>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Ostatní konstrukce a práce</t>
  </si>
  <si>
    <t>44</t>
  </si>
  <si>
    <t>911CB1</t>
  </si>
  <si>
    <t>SVODIDLO BETON, ÚROVEŇ ZADRŽ H1 VÝŠ 0,8M - DODÁVKA A MONTÁŽ</t>
  </si>
  <si>
    <t>betonová vodící stěna pro oddělení koridoru pro pěší - 20m=20,000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</si>
  <si>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</si>
  <si>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45</t>
  </si>
  <si>
    <t>911CB3</t>
  </si>
  <si>
    <t>SVODIDLO BETON, ÚROVEŇ ZADRŽ H1 VÝŠ 0,8M - DEMONTÁŽ S PŘESUNEM</t>
  </si>
  <si>
    <t>Položka zahrnuje:  
- demontáž a odstranění zařízení  
- jeho odvoz na předepsané místo  
Položka nezahrnuje:  
- x  
Způsob měření:  
- vykazuje se délka svodidla v základní výšce, délka náběhů se nezapočítává</t>
  </si>
  <si>
    <t>46</t>
  </si>
  <si>
    <t>911CB9</t>
  </si>
  <si>
    <t>SVODIDLO BETON, ÚROVEŇ ZADRŽ H1 VÝŠ 0,8M - NÁJEM</t>
  </si>
  <si>
    <t>MDEN</t>
  </si>
  <si>
    <t>betonová vodící stěna pro oddělení koridoru pro pěší - 20m*90dní=1 800,000 [A]</t>
  </si>
  <si>
    <t>Položka zahrnuje:  
- denní sazbu za pronájem zařízení  
Položka nezahrnuje:  
- x  
Způsob měření:  
- počet měrných jednotek se určí jako součin délky zařízení v předepsané výšce a počtu dnů použití</t>
  </si>
  <si>
    <t>47</t>
  </si>
  <si>
    <t>914111</t>
  </si>
  <si>
    <t>DOPRAVNÍ ZNAČKY ZÁKLADNÍ VELIKOSTI OCELOVÉ NEREFLEXNÍ - DOD A MONTÁŽ</t>
  </si>
  <si>
    <t>celkem 
dopravní zrcadlo - 1ks=1,000 [A] 
komplet - značka Z3 1ks=1,000 [B] 
Celkem: A+B=2,000 [C]</t>
  </si>
  <si>
    <t>Položka zahrnuje:  
- dodávku a montáž značek v požadovaném provedení  
Položka nezahrnuje:  
- x</t>
  </si>
  <si>
    <t>48</t>
  </si>
  <si>
    <t>914113</t>
  </si>
  <si>
    <t>DOPRAVNÍ ZNAČKY ZÁKLADNÍ VELIKOSTI OCELOVÉ NEREFLEXNÍ - DEMONTÁŽ</t>
  </si>
  <si>
    <t>Včetně odvozu a uložení na skládku dodavatelem s do dodavatelem určené vzdálenosti.    
Demontáž dopravního zrcadla a značky Z3 
2=2,000 [A]</t>
  </si>
  <si>
    <t>Položka zahrnuje:  
- odstranění, demontáž a odklizení materiálu s odvozem na předepsané místo  
Položka nezahrnuje:  
- x</t>
  </si>
  <si>
    <t>49</t>
  </si>
  <si>
    <t>917424</t>
  </si>
  <si>
    <t>CHODNÍKOVÉ OBRUBY Z KAMENNÝCH OBRUBNÍKŮ ŠÍŘ 150MM</t>
  </si>
  <si>
    <t>komplet dodávka včetně montáže a podkladního betonu s opěrou   
celkem obrubníky 150/250/1000 do betonové lože  
Odstranění betonových obrubníků vlevo pod železničním nadjezdem 2+5.5 m=7,500 [A] 
Obrubníky v retardéru ve vjezdu-6.5*2+8.2+9.0=30,200 [B] 
Celkem: A+B=37,700 [C]</t>
  </si>
  <si>
    <t>Položka zahrnuje:  
- dodání a pokládku betonových obrubníků o rozměrech předepsaných zadávací dokumentací  
- betonové lože i boční betonovou opěrku  
Položka nezahrnuje:  
- x</t>
  </si>
  <si>
    <t>50</t>
  </si>
  <si>
    <t>917425</t>
  </si>
  <si>
    <t>CHODNÍKOVÉ OBRUBY Z KAMENNÝCH OBRUBNÍKŮ ŠÍŘ 200MM</t>
  </si>
  <si>
    <t>komplet dodávka včetně montáže a podkladního betonu s opěrou   
celkem obrubníky 250/250/1000 do betonové lože  
Odstranění betonových obrubníků vlevo pod železničním nadjezdem 28+6 m=34,000 [A] 
Odstranění betonových obrubníků vpravo pod železničním nadjezdem 29.5 m=29,500 [B] 
Celkem: A+B=63,500 [C]</t>
  </si>
  <si>
    <t>51</t>
  </si>
  <si>
    <t>919112</t>
  </si>
  <si>
    <t>ŘEZÁNÍ ASFALTOVÉHO KRYTU VOZOVEK TL DO 100MM</t>
  </si>
  <si>
    <t>Podél obrubníků vlevo - 30 m=30,000 [A] 
Podél obrubníků vpravo- 35 m=35,000 [B] 
Celkem: A+B=65,000 [C]</t>
  </si>
  <si>
    <t>Položka zahrnuje:  
- řezání vozovkové vrstvy v předepsané tloušťce  
- spotřeba vody  
Položka nezahrnuje:  
- x</t>
  </si>
  <si>
    <t>52</t>
  </si>
  <si>
    <t>931327</t>
  </si>
  <si>
    <t>TĚSNĚNÍ DILATAČ SPAR ASF ZÁLIVKOU MODIFIK PRŮŘ DO 1000MM2</t>
  </si>
  <si>
    <t>Podél obrubníků vlevo - 30m=30,000 [A] 
Podél obrubníků vpravo- 35m=35,000 [B] 
Celkem: A+B=65,000 [C]</t>
  </si>
  <si>
    <t>Položka zahrnuje:  
- dodávku a osazení předepsaného materiálu  
- očištění ploch spáry před úpravou  
- očištění okolí spáry po úpravě  
Položka nezahrnuje:  
- těsnící profil</t>
  </si>
  <si>
    <t>53</t>
  </si>
  <si>
    <t>94890</t>
  </si>
  <si>
    <t>PODPĚRNÉ SKRUŽE - ZŘÍZENÍ A ODSTRANĚNÍ</t>
  </si>
  <si>
    <t>M3OP</t>
  </si>
  <si>
    <t>provizorní podepření stávajícího propustku, cena včetně montáže demontáže, výrobní dokumentace a včetně pomocných konstrukcí pro založení skruže 
délka podepření* výška *šířka propustku:38*1.7*1.9=122,740 [A]</t>
  </si>
  <si>
    <t>Položka zahrnuje:  
- dovoz, montáž, údržbu, opotřebení (nájemné), demontáž, konzervaci, odvoz  
Položka nezahrnuje:  
- x</t>
  </si>
  <si>
    <t>SO 183</t>
  </si>
  <si>
    <t>PŘECHODNÉ DIO U MOSTU EV.Č. 311-015A</t>
  </si>
  <si>
    <t>celkem uložení na trvalou skládku s poplatkem, evidencí a výkazem o uložení materiálu na skládku dle SOD a dle návrhu skládky zhotovitelem.  
celkem položka - 11332 - 134,70=134,700 [A] 
celkem položka - 12110 - 72,45=72,450 [B] 
celkem položka - 12373 - 253,125=253,125 [C] 
celkem položka - 12920 - 42,75=42,750 [D] 
celkem položka - 13173.A - 192,0=192,000 [E] 
celkem položka - 13173.B - 107,8=107,800 [F] 
celkem odpočet položky - 17411.A - (-1)*192,0=- 192,000 [G] 
celkem odpočet položky - 18230 - (-1)*72,45=-72,450 [H] 
Celkem: A+B+C+D+E+F+G+H=538,375 [I]</t>
  </si>
  <si>
    <t>014122</t>
  </si>
  <si>
    <t>POPLATKY ZA SKLÁDKU TYP S-OO (OSTATNÍ ODPAD)</t>
  </si>
  <si>
    <t>celkem uložení na trvalou skládku s poplatkem, evidencí a výkazem o uložení materiálu na skládku dle SOD a dle návrhu skládky zhotovitelem.  
Celkem skládka dle návrhu zhotovitele pro daný materiál s evidencí uložení materiálu. 
celkem položka 11333 - 20,633*1,8=37,139 [A] 
celkem položka 11351 - 0,2*0,25*2,2*56=6,160 [B] 
celkem položka 11352 - 0,2*0,25*2,2*57,0=6,270 [C] 
celkem položka 11348 - 2,2*6,18=13,596 [D] 
Celkem: A+B+C+D=63,165 [E]</t>
  </si>
  <si>
    <t>Položka zahrnuje kompletní DIO  během provozování objektu SO 183 a realizaci Souvisejících stavebních objektů dané akce. 
Kompletní soustava, sobour svislého a vodorovného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183.     
Soustava DZ a řízení dopravy na staveništi.  
Předpokládané převedení dopravy po místní komunikaci v jednom jízdním pruhu a řízením dopravy světelnou signalizací dle TP 66.     
DIO bude předmětem návrhu a zajištění zhotovitele akce.    
1=1,000 [A]</t>
  </si>
  <si>
    <t>Položka zahrnuje kompletní DIO během výstavby,dodávky, montáže, následně demontáže, odvozu a odstranění objektu v souvislosti s převedením dopravy přes staveniště.      
Včetně projednání DIO, odsouhasení (policie ČR DI, Stavební úřad, Silniční správní úřad atp.) a zajištění stanovení o dočasném dopravním opatření nebo jiné povolení.     
Jedná se o položku dle popisu v tomto SO 183.     
Soustava DZ a řízení dopravy na staveništi.  
Předpokládané převedení dopravy po místní komunikaci v jednom jízdním pruhu a řízením dopravy světelnou signalizací dle TP 66.     
DIO bude předmětem návrhu a zajištění zhotovitele akce.    
1=1,000 [A]</t>
  </si>
  <si>
    <t>Položka společná pro SO 183.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183 a SO souvisejících.  
Předpokládají se všechny IS vyjma samostatných SO a přeložek. Tyto práce jsou pak zahrnuty v samostatných SO." 
celkem komplet dle dokumentace -  kpl 1=1,000 [A]</t>
  </si>
  <si>
    <t>027411</t>
  </si>
  <si>
    <t>A</t>
  </si>
  <si>
    <t>PROVIZORNÍ MOSTY - MONTÁŽ</t>
  </si>
  <si>
    <t>"""Montáž mostního provizoria dané délky s danou délkou přemostění a délkou rozpětí polí dle PD a šířky vozovky min. 5,25 m a chodníkem šířky min.1,5m. 
Rozpětí, délka provizorního mostu se uvažuje v PDPS 4*3,05=12,20m. 
Volná šířka mostního provizoria bude definována v RDS pro průjezd vozidel na dané komunikaci ověřené vlečnými křivkami. 
Mostní provizorium zatížitelnosti dle ČSN 73 6222 a dle PD. Včetně zábradlí nebo zábradelních výplní, případně zádržného systému, ložisek, dilatačních závěrů. MP včetně ocelové mostovky s úpravou pro přejezd vozidel dle požadavku ČSN 73 6201.    
Součástí montáže budou i případně konstrukce pro uložení na opěry mostu dle návrhu RDS dokumentace. Tyto konstrukce budou montovány s odsouhlasením VTD dokumentace.  
Komplet montáž mostní konstrukce vyrobené dle EN 1090 nebo ČSN EN 1090 jako mostní konstrukci včetně certifikátů. PKO mostní konstrukce bude dle PD PDPS a dle TKP 19B.  
Kompletní  montáž mostní konstrukce včetně VTD dokumentace a dokladové dokumentace k mostní konstrukci. Certifikáty, statický výpočet, výkresová dokumentace, seznamu všech dílců výpisy materiálů a statického výpočtu zatížitelnosti.   
Celkem montáž souboru mostního provizoria daných rozměrů a zatížitelnosti  montáž s dodávkou celkem dle PDPS a upřesněnou o RDS dokumentaci zhotovitele. Celkem KPL celá dodávka na stavbu s montáží.     
Nakládka, doprava a montáž mostního provizoria je navržena osazením pomocí jeřábů s montáží, předmontáží, jeřábů nebo jinak dle předpokladu a návrhu zhotovitele. Veškeré práce s dopravou, montáží a osazením mostního provizoria jsou v této položce včetně úpravy staveniště a jeho zajištění. Případně včetně dalších svislých DZ dle požadavku ČSN 73 6221 s vyznačením zatížitelnosti mostu nad rámec uvažovaných položek v tomto soupisu prací.    
Související konstrukce, práce a činnosti s výstavbou a montáží mostního provizoria bude započtena do této položky. Zhotovitel zde zahrne veškeré pomocné konstrukce, činnosti, projednání tak aby provedl montáž a osazení mostní konstrukce do projektované polohy dle PD PDPS a dle návrhu zhotovitele.   
Do této položky bude zahrnuto i případné pojištění dopravy a konstrukce po danou dobu realizace dle PD a požadavku zhotovitele.   
1=1,000 [A]</t>
  </si>
  <si>
    <t>Položka zahrnuje:  
- veškeré náklady spojené s montáží provizorního mostu  
Položka nezahrnuje:  
- x</t>
  </si>
  <si>
    <t>027412</t>
  </si>
  <si>
    <t>PROVIZORNÍ MOSTY - NÁJEMNÉ</t>
  </si>
  <si>
    <t>Nájem mostního provizoria dané délky s danou délkou přemostění a délkou rozpětí polí dle PD a šířky vozovky min. 5,25 m a chodníkem šířky min.1,5m. Mostní provizorium zatížitelnosti dle ČSN 73 6222 a dle PD. Včetně zábradlí nebo zábradelních výplní, případně zádržného systému, ložisek, dilatačních závěrů. MP včetně ocelové mostovky s úpravou pro přejezd vozidel dle požadavku ČSN 73 6201.     
Nájemné na celé období realizace akce včetně započtení všech požadavků kladených na pronájem konstrukce včetně jejího pojištění. 
Celkem KPL celé nájemné požadované objednatelem a zhotovitelem za období jeho využití po celou dobu realizace akce a SO 183. Vše tak, že doba pronájmu je definována objednatelem a kalkulována zhotovitelem s tím že cena je definitivní. 
1=1,000 [A]</t>
  </si>
  <si>
    <t>Položka zahrnuje:  
- náklady na pronájem zařízení  
Položka nezahrnuje:  
- x</t>
  </si>
  <si>
    <t>027413</t>
  </si>
  <si>
    <t>PROVIZORNÍ MOSTY - DEMONTÁŽ</t>
  </si>
  <si>
    <t>Demontáž mostního provizoria dané délky s danou délkou přemostění a délkou rozpětí polí dle PD a šířky vozovky min. 5,25 m a chodníkem šířky min.1,5m. 
Rozpětí, délka provizorního mostu se uvažuje v PDPS 4*3,05=12,20m. 
Volná šířka mostního provizoria bude definována v RDS pro průjezd vozidel na dané komunikaci ověřené vlečnými křivkami. 
Mostní provizorium zatížitelnosti dle ČSN 73 6222 a dle PD. Včetně zábradlí nebo zábradelních výplní, případně zádržného systému, ložisek, dilatačních závěrů. MP včetně ocelové mostovky s úpravou pro přejezd vozidel dle požadavku ČSN 73 6201.    
Součástí montáže budou i případně konstrukce pro uložení na opěry mostu dle návrhu RDS dokumentace. Tyto konstrukce budou demontovány s odsouhlasením VTD dokumentace.  
Komplet demontáž mostní konstrukce vyrobené dle EN 1090 nebo ČSN EN 1090 jako mostní konstrukci včetně certifikátů. PKO mostní konstrukce bude dle PD PDPS a dle TKP 19B.  
Kompletní  demontáž mostní konstrukce včetně VTD dokumentace a dokladové dokumentace k mostní konstrukci.    
Celkem demontáž souboru mostního provizoria daných rozměrů a zatížitelnosti  demontáž s dodávkou celkem dle PDPS a upřesněnou o RDS dokumentaci zhotovitele. Celkem KPL celá demontáž a odstranění ze spodní stavby.     
Demontáž, doprava s odvozem a uložením dle požadavku zhotovitele je navržena  pomocí jeřábů s demontáží, předdemontáží, jeřábů nebo jinak dle předpokladu a návrhu zhotovitele. Veškeré práce s dopravou, demontáží a odstraněním mostního provizoria jsou v této položce včetně úpravy staveniště a jeho zajištění. Případně včetně dalších svislých DZ dle požadavku ČSN 73 6221 s vyznačením zatížitelnosti mostu nad rámec uvažovaných položek v tomto soupisu prací.    
Související konstrukce, práce a činnosti s demontáží mostního provizoria bude započtena do této položky. Zhotovitel zde zahrne veškeré pomocné konstrukce, činnosti, projednání tak aby provedl demontáž a odstranění mostní konstrukce z  projektované polohy dle PD PDPS a dle návrhu zhotovitele.   
Do této položky bude zahrnuto i případné pojištění dopravy a konstrukce po danou dobu realizace dle PD a požadavku zhotovitele.   
1=1,000 [A]</t>
  </si>
  <si>
    <t>Položka zahrnuje:  
- veškeré náklady spojené s demontáží provizorního mostu  
Položka nezahrnuje:  
- x</t>
  </si>
  <si>
    <t>02911</t>
  </si>
  <si>
    <t>OSTATNÍ POŽADAVKY - GEODETICKÉ ZAMĚŘENÍ</t>
  </si>
  <si>
    <t>Položka v souladu se SOD a Obchodními podmínkami.   
cena za kompletní geodetické zaměření, vytyčení daného SO v průběhu realizace dle PD PDPS a požadavku zhotovitele atp.   
1=1,000 [A]</t>
  </si>
  <si>
    <t>Kompletní vypracování Plánu kontroly a údržby mostu dle požadavku PD odpovídajícího ke konkrétní mostní konstrukci tak, aby byl po celou dobu využití zajištěn jeho stav v použitelném stavu dle projektové dokumentace.  
Plán kontroly a údržby bude odsouhlasen objednatelem akce.  
1=1,000 [A]</t>
  </si>
  <si>
    <t>Položka v souladu se SOD a Obchodními podmínkami.   
cena za vypracování - RDS (realizační dokumentace stavby), případně za VTD a VVOK dokumentaci komplet dle požadavku SOD, objednatele a požadavku zhotovitele.   
1=1,000 [A]</t>
  </si>
  <si>
    <t>Kompletní práce geotechnika při založení konstrukce mostní provizorní konstrukce včetně případného návrhu založení, vyhodnocení, popisu, doporučení. 
Komplet odsouhlasení založení mostní konstrukce geotechnikem. 
Kompletní práce geotechnika vrámci tohoto SO" 
Celkem 1 kpl=1,000 [A]</t>
  </si>
  <si>
    <t>02953</t>
  </si>
  <si>
    <t>OSTATNÍ POŽADAVKY - HLAVNÍ MOSTNÍ PROHLÍDKA</t>
  </si>
  <si>
    <t>Práce prováděné oprávněnou osobou ve smyslu ČSN 73 6221 pro Hlavní mostní prohlídky a mající oprávnění nebo osvědčení k tomu realizovat prohlídky mostu daného typu od jeho výrobce nebo dle TP.    
1. HMP, HMP, soubor dle požadavku dokumentace DSP+PDPS, RDS a TP mostního provizoria do doby předání do užívání, včetně případného zadání do evidence mostů objednatele dle SOD (vše dle ČSN 73 6220, 736221 a 736222), projednání a odsouhlasení     
Prohlídka prováděny oprávněnou osobou dle ČSN 73 6221 a dle dodané konstrukce mostního provizoria.     
Vyhotovení protokolů a záznamů dle požadavku ČSN 73 6221 jako HMP,1.HMP, MMP, BMP. Vše předáváno v tištěné podobě včetně zadání do elektronické evidence mostů objednatele nebo dle pokynu objednatele dle SOD.  
HMP a 1. HMP sloužící pro uvedení mostu do provozu. 
Případný soubor MMP, BMP slouží k provozování mostu dle RDS a TP mostního provizoria. 
Kompletní práce související s 1. HMP, HMP, MMP, BMP zahrne zhotovitel do této položky. 
Celkem - 1=1,000 [A]</t>
  </si>
  <si>
    <t>Položka zahrnuje :  
- úkony dle ČSN 73 6221  
- provedení hlavní mostní prohlídky oprávněnou fyzickou nebo právnickou osobou  
- vyhotovení záznamu (protokolu), který jednoznačně definuje stav mostu  
Položka nezahrnuje:  
- x</t>
  </si>
  <si>
    <t>11010</t>
  </si>
  <si>
    <t>VŠEOBECNÉ VYKLIZENÍ ZASTAVĚNÉHO ÚZEMÍ</t>
  </si>
  <si>
    <t>komplet odstranění všech drobných objektů v prostoru předpokládané polohy objektu SO 183 
celkem odstranění a vyklizení včetně odvozu, uložení s případnou likvidací a poplatkem - pod mostem, před a za mostem. Práce zahrnují i řešení kontejnerů na daný materiál a jejich přemístění dle požadavku.""  
Celkem před mostem a za mostem - 427,0+168,0=595,000 [A]</t>
  </si>
  <si>
    <t>Položka zahrnuje:  
 odstranění všech překážek pro uskutečnění stavby  
Položka nezahrhuje:  
- x</t>
  </si>
  <si>
    <t>Položka zahrnuje veškerou manipulaci s vybouranou sutí a s vybouranými hmotami vč. uložení na skládku. Nezahrnuje poplatek za skládku, který se vykazuje v položce 0141**    
celkem vozovka před mostem - 0,15*262,0+0,15*262,0=78,600 [A] 
celkem vozovka za mostem - 0,15*84,0+0,15*84,0=25,200 [B] 
celkem chodník před mostem - 0,15*56,0+0,15*56,0=16,800 [C] 
celkem chodník za mostem - 0,15*47,0+0,15*47,0=14,100 [D] 
Celkem: A+B+C+D=134,700 [E]</t>
  </si>
  <si>
    <t>11333</t>
  </si>
  <si>
    <t>ODSTRANĚNÍ PODKLADU ZPEVNĚNÝCH PLOCH S ASFALT POJIVEM</t>
  </si>
  <si>
    <t>Položka zahrnuje veškerou manipulaci s vybouranou sutí a s vybouranými hmotami vč. uložení na skládku. Nezahrnuje poplatek za skládku, který se vykazuje v položce 0141**    a nebo 0141** 
celkem ložná vrstva - ACL 22+ tl 100mm  
celkem před mostem - 1,05*(147,5)*0,1=15,488 [A] 
celkem za mostem - 1,05*(49,0)*0,1=5,145 [B] 
Celkem: A+B=20,633 [C]</t>
  </si>
  <si>
    <t>Položka zahrnuje veškerou manipulaci s vybouranou sutí a s vybouranými hmotami vč. uložení na skládku. Nezahrnuje poplatek za skládku, který se vykazuje v položce 0141**    a nebo 0141** 
celkem zámková dlažba před a za mostem 
celkem chodník před mostem - 56,0*0,06=3,360 [A] 
celkem chodník za mostem - 47,0*0,06=2,820 [B] 
Celkem: A+B=6,180 [C]</t>
  </si>
  <si>
    <t>11351</t>
  </si>
  <si>
    <t>ODSTRANĚNÍ ZÁHONOVÝCH OBRUBNÍKŮ</t>
  </si>
  <si>
    <t>Položka zahrnuje veškerou manipulaci s vybouranou sutí a s vybouranými hmotami vč. uložení na skládku. Nezahrnuje poplatek za skládku, který se vykazuje v položce 0141**    
celkem rozebrání obrubníků před mostem - 38,0=38,000 [A] 
celkem rozebrání obrubníků za mostem - 18,0=18,000 [B] 
Celkem: A+B=56,000 [C]</t>
  </si>
  <si>
    <t>11352</t>
  </si>
  <si>
    <t>ODSTRANĚNÍ CHODNÍKOVÝCH A SILNIČNÍCH OBRUBNÍKŮ BETONOVÝCH</t>
  </si>
  <si>
    <t>Položka zahrnuje veškerou manipulaci s vybouranou sutí a s vybouranými hmotami vč. uložení na skládku. Nezahrnuje poplatek za skládku, který se vykazuje v položce 0141**    
celkem rozebrání obrubníků před mostem - 37,0=37,000 [A] 
celkem rozebrání obrubníků za mostem - 20,0=20,000 [B] 
Celkem: A+B=57,000 [C]</t>
  </si>
  <si>
    <t>Položka nezahrnuje poplatek za uložení a zahrnuje uložení na skládku.   
Frézovaný materiál bude uložen na trvalou skládku zhotovitele dle jeho návrhu s poplatkem v jeho režii se zahrnutím poplatku do této položky. (bude čerpána položka dle skutečného množství)" 
"celkem odstranění ACO 16+ tl 60 mm  
celkem vozovka obrusné vrstvy " 
celkem před mostem - 1,05*(147,5)=154,875 [A] 
celkem za mostem - 1,05*(49,0)=51,450 [B] 
Celkem: A+B=206,325 [C]</t>
  </si>
  <si>
    <t>Položka zahrnuje pouze sejmutí s převozem na trvalou a nebo dočasnou skládku dle PD a požadavku objednatele akce.   
Uložení zahrnuto v položce 17120, poplatek za případné uložení v položce 0141**   
celkem sejmutí a odstranění před mostem - 0,15*363,0=54,450 [A] 
celkem sejmutí a odstranění za mostem - 0,15*120,0=18,000 [B] 
Celkem: A+B=72,450 [C]</t>
  </si>
  <si>
    <t>12373</t>
  </si>
  <si>
    <t>ODKOP PRO SPOD STAVBU SILNIC A ŽELEZNIC TŘ. I</t>
  </si>
  <si>
    <t>Nezahrnuje uložení uložení na skládku.    
Poplatek za uložení v samostatné položce 0141**   
celkem násypu komunikace před mostem - 0,75*0,5*(264,0+262,0)=197,250 [A] 
celkem násypu komunikace za mostem - 0,75*0,5*(65,0+84,0)=55,875 [B] 
Celkem: A+B=253,125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</si>
  <si>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</si>
  <si>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celkem položka 17180 - 253,125=253,125 [A] 
celkem položka 17411 - 192,0=192,000 [B] 
celkem položka 18230 - 72,45=72,450 [C] 
Celkem: A+B+C=517,575 [D]</t>
  </si>
  <si>
    <t>12920</t>
  </si>
  <si>
    <t>ČIŠTĚNÍ KRAJNIC OD NÁNOSU</t>
  </si>
  <si>
    <t>Zahrnuje uložení na skládku.    
Nezahrnuje poplatek za skládku, který se vykazuje v položce 0141**    
celkem odstranění krajnic   
celkem odstranění krajnic provizorní komunikace před mostem - 0,15*(25,0+81,5)=15,975 [A] 
celkem odstranění krajnic provizorní komunikace za mostem - 0,15*(5,5+30,5)=5,400 [B] 
celkem odstranění krajnic provizorní komunikace před mostem - 0,15*(25,0+81,5)=15,975 [C] 
celkem odstranění krajnic provizorní komunikace za mostem - 0,15*(5,5+30,5)=5,400 [D] 
Celkem: A+B+C+D=42,750 [E]</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</si>
  <si>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</si>
  <si>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Uložení není zahrnuto v položce. Zahrnuto v polžce 17120. Poplatek za uložení v samostatné položce 0141**   
celkem výkop pro opěru a křídla 01 - 3,5*9,0+0,5*3,5*3,0*2+3,5*4,0*2+3,5*0,5*2*2,0=77,000 [A] 
celkem výkop pro opěru a křídla 02 - 5,5*9,0+0,5*3,5*3,0*2+5,5*4,0*2+5,5*0,5*2*2,0=115,000 [B] 
Celkem: A+B=192,000 [C]</t>
  </si>
  <si>
    <t>Uložení není zahrnuto v položce. Zahrnuto v polžce 17120. Poplatek za uložení v samostatné položce 0141**   
celkem vytěžení zásypu za opěrou 01 - 1,2*(9,0-1,0-1,0)+1,2*3,0*2+1,0*1,0*2=17,600 [A] 
celkem vytěžení zásypu za opěrou 02 - 2,5*(9,0-1,0-1,0)+2,5*3,0*2+2,5*1,0*2=37,500 [B] 
výměna podloží pod komunikací před mostem (odsouhlsení TDS) - 0,5*0,5*(3,6+2,6)*(9,0+1,0+3,0+3,0+0,5+0,5)=26,350 [C] 
výměna podloží pod komunikací za mostem (odsouhlsení TDS) - 0,5*0,5*(3,6+2,6)*(9,0+1,0+3,0+3,0+0,5+0,5)=26,350 [D] 
Celkem: A+B+C+D=107,800 [E]</t>
  </si>
  <si>
    <t>Uložení na trvalou nebo dočasnou skládku dle položek. Trvalá skládka s poplatkem v samostatné položce 0141* a dočasná v režii zhotovitele.    
celkem položka 11332 - trvalá skládka - 134,70=134,700 [A] 
celkem položka 12110 - dočasná skládka - 72,45=72,450 [B] 
celkem položka 12373 - dočasná skládka - 253,125=253,125 [C] 
celkem položka 12920 - trvalá skládka - 42,75=42,750 [D] 
celkem položka 13173.A - dočasná skládka - 192,0=192,000 [E] 
celkem položka 13173.B - trvlá skládka - 107,80=107,800 [F] 
Celkem: A+B+C+D+E+F=802,825 [G]</t>
  </si>
  <si>
    <t>17180</t>
  </si>
  <si>
    <t>ULOŽENÍ SYPANINY DO NÁSYPŮ Z NAKUPOVANÝCH MATERIÁLŮ</t>
  </si>
  <si>
    <t>celkem násyp provizorní komunikace z vhodné zeminy dle ČSN 73 6133 a TKP4 
celkem násypu komunikace před mostem - 0,75*0,5*(264,0+262,0)=197,250 [A] 
celkem násypu komunikace za mostem - 0,75*0,5*(65,0+84,0)=55,875 [B] 
Celkem: A+B=253,125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</si>
  <si>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</si>
  <si>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</si>
  <si>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</si>
  <si>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celkem zpětný zásyp výkopu pro opěru a křídla 01 - 3,5*9,0+0,5*3,5*3,0*2+3,5*4,0*2+3,5*0,5*2*2,0=77,000 [A] 
celkem zpětný zásyp pro opěru a křídla 02 - 5,5*9,0+0,5*3,5*3,0*2+5,5*4,0*2+5,5*0,5*2*2,0=115,000 [B] 
Celkem: A+B=192,000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</si>
  <si>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</si>
  <si>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18230</t>
  </si>
  <si>
    <t>ROZPROSTŘENÍ ORNICE V ROVINĚ</t>
  </si>
  <si>
    <t>získání zeminy v položce 12573   
celkem uvedení ploch do původního stavu před mostem - 0,15*363,0=54,450 [A] 
celkem uvedení ploch do původního stavu za mostem - 0,15*120,0=18,000 [B] 
Celkem: A+B=72,450 [C]</t>
  </si>
  <si>
    <t>Položka zahrnuje:  
- nutné přemístění ornice z dočasných skládek vzdálených do 50m  
- rozprostření ornice v předepsané tloušťce v rovině a ve svahu do 1:5</t>
  </si>
  <si>
    <t>celkem uvedení ploch do původního stavu před mostem - 363,0=363,000 [A] 
celkem uvedení ploch do původního stavu za mostem - 120,0=120,000 [B] 
Celkem: A+B=483,000 [C]</t>
  </si>
  <si>
    <t>184E2</t>
  </si>
  <si>
    <t>PŘESAZOVÁNÍ STROMŮ</t>
  </si>
  <si>
    <t>celkem přesazení stávajících jehličnatých stromů z prostoru objektu SO 183 na vedlejší pozemek s určenou polohou vlastníka stromů. 
celkem - 4+4=8,000 [A]</t>
  </si>
  <si>
    <t>Položka  zahrnuje:  
-  vykopání na původním místě  
- hloubení jamek pro nové osazení (min. rozměry pro stromy 50/50/50cm)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t>
  </si>
  <si>
    <t>Svislé konstrukce</t>
  </si>
  <si>
    <t>33311</t>
  </si>
  <si>
    <t>MOSTNÍ OPĚRY A KŘÍDLA Z DÍLCŮ BETON</t>
  </si>
  <si>
    <t>celkem opěry a křídla z prefabrikovaných dílců zbetonu C25/30- XF2,XD1 a dále dle RDS dokumentace   
Montáž, s přesunem z inventáře zhotovitele, nájem po celou dobu využití SO 183, demontáž s přesunem a uložením dle požadavku zhotovitele. 
celkem opěra 01 a její křídla - 3,0*1,0*0,21*(3*7+3)+3,0*1,0*0,21*2*7=23,940 [A] 
celkem opěra 02 a její křídla -  3,0*1,0*0,21*(3*7+3)+3,0*1,0*0,21*2*7=23,940 [B] 
Celkem: A+B=47,880 [C]</t>
  </si>
  <si>
    <t>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</si>
  <si>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Vodorovné konstrukce</t>
  </si>
  <si>
    <t>45152</t>
  </si>
  <si>
    <t>PODKLADNÍ A VÝPLŇOVÉ VRSTVY Z KAMENIVA DRCENÉHO</t>
  </si>
  <si>
    <t>Celkem sanace základové spáry opěr a křídel a celkem sanace pod komunikací na předpolích. Zhotovitelem bude navržen vhodný materiál ze štěrkodrti dle ČSN 73 6133 a TKP4.  
Jedná se o předpokládané kubatury prací dle PDPS. Skutečné množství prací bude upřesněno dle skutečného tvaru spodní stavby navrženého v RDS dle skutečného typu nosné konstrukce mostního provizoria a způsobu jeho montáže. Jedná se o maximální možné množství kubatury této položky. Čerpání položky bude dle skutečného množství provedených prací na základě zápisu ve stavebním deníku a schválení TDI." 
výměna podloží pod komunikací před mostem (odsouhlsení TDS) - 0,5*0,5*(3,6+2,6)*(9,0+1,0+3,0+3,0+0,5+0,5)=26,350 [A] 
výměna podloží pod komunikací za mostem (odsouhlsení TDS) - 0,5*0,5*(3,6+2,6)*(9,0+1,0+3,0+3,0+0,5+0,5)=26,350 [B] 
Celkem: A+B=52,700 [C]</t>
  </si>
  <si>
    <t>Položka zahrnuje:  
- dodávku předepsaného kameniva  
- mimostaveništní a vnitrostaveništní dopravu a jeho uložení  
- není-li v zadávací dokumentaci uvedeno jinak, jedná se o nakupovaný materiál  
Položka nezahrnuje:  
- x</t>
  </si>
  <si>
    <t>45852</t>
  </si>
  <si>
    <t>VÝPLŇ ZA OPĚRAMI A ZDMI Z KAMENIVA DRCENÉHO</t>
  </si>
  <si>
    <t>Plocha odečtena z grafického systému AutoCAD.  
Zásyp za opěrami dle ČSN 73 6244 na dané ID dle materiálu  
celkem zásyp za opěrou 01 - 1,2*(9,0-1,0-1,0)+1,2*3,0*2+1,0*1,0*2=17,600 [A] 
celkem zásyp za opěrou 02 - 2,5*(9,0-1,0-1,0)+2,5*3,0*2+2,5*1,0*2=37,500 [B] 
Celkem: A+B=55,100 [C]</t>
  </si>
  <si>
    <t>celkem vozovka před mostem - 0,15*262,0+0,15*262,0=78,600 [A] 
celkem vozovka za mostem - 0,15*84,0+0,15*84,0=25,200 [B] 
celkem chodník před mostem - 0,15*56,0+0,15*56,0=16,800 [C] 
celkem chodník za mostem - 0,15*47,0+0,15*47,0=14,100 [D] 
Celkem: A+B+C+D=134,700 [E]</t>
  </si>
  <si>
    <t>56930</t>
  </si>
  <si>
    <t>ZPEVNĚNÍ KRAJNIC ZE ŠTĚRKODRTI</t>
  </si>
  <si>
    <t>celkem odstranění krajnic provizorní komunikace před mostem - 0,15*(25,0+81,5)=15,975 [A] 
celkem odstranění krajnic provizorní komunikace za mostem - 0,15*(5,5+30,5)=5,400 [B] 
Celkem: A+B=21,375 [C]</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</si>
  <si>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</si>
  <si>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56933</t>
  </si>
  <si>
    <t>ZPEVNĚNÍ KRAJNIC ZE ŠTĚRKODRTI TL. DO 150MM</t>
  </si>
  <si>
    <t>celkem odstranění krajnic provizorní komunikace před mostem - (25,0+81,5)=106,500 [A] 
celkem odstranění krajnic provizorní komunikace za mostem - (5,5+30,5)=36,000 [B] 
Celkem: A+B=142,500 [C]</t>
  </si>
  <si>
    <t>572121</t>
  </si>
  <si>
    <t>INFILTRAČNÍ POSTŘIK ASFALTOVÝ DO 1,0KG/M2</t>
  </si>
  <si>
    <t>dle PD - PI-E - 0,8 kg/m2  
celkem komunikace před mostem - 1,05*147,5=154,875 [A] 
celkem komunikace za mostem - 1,05*49,0=51,450 [B] 
Celkem: A+B=206,325 [C]</t>
  </si>
  <si>
    <t>572221</t>
  </si>
  <si>
    <t>SPOJOVACÍ POSTŘIK Z ASFALTU DO 1,0KG/M2</t>
  </si>
  <si>
    <t>dle PD - PS-E - 0,6 kg/m2  
celkem pod ACO 
celkem před mostem - 1,05*(147,5)=154,875 [A] 
celkem za mostem - 1,05*(49,0)=51,450 [B] 
celkem pod ACL 
celkem před mostem - 1,05*(147,5)=154,875 [C] 
celkem za mostem - 1,05*(49,0)=51,450 [D] 
Celkem: A+B+C+D=412,650 [E]</t>
  </si>
  <si>
    <t>574A56</t>
  </si>
  <si>
    <t>ASFALTOVÝ BETON PRO OBRUSNÉ VRSTVY ACO 16+ TL. 60MM</t>
  </si>
  <si>
    <t>celkem ACO 16+ tl 60 mm  
celkem vozovka obrusné vrstvy  
celkem před mostem - 1,05*(147,5)=154,875 [A] 
celkem za mostem - 1,05*(49,0)=51,450 [B] 
Celkem: A+B=206,325 [C]</t>
  </si>
  <si>
    <t>574C08</t>
  </si>
  <si>
    <t>ASFALTOVÝ BETON PRO LOŽNÍ VRSTVY ACL 22+, 22S</t>
  </si>
  <si>
    <t>celkem ložná vrstva - ACL 22+ tl 100mm  
celkem před mostem - 1,05*(147,5)*0,1=15,488 [A] 
celkem za mostem - 1,05*(49,0)*0,1=5,145 [B] 
Celkem: A+B=20,633 [C]</t>
  </si>
  <si>
    <t>celkem chodník před mostem - 56,0-1,28=54,720 [A] 
celkem chodník za mostem - 47,0=47,000 [B] 
Celkem: A+B=101,720 [C]</t>
  </si>
  <si>
    <t>582614</t>
  </si>
  <si>
    <t>KRYTY Z BETON DLAŽDIC SE ZÁMKEM BAREV TL 60MM DO LOŽE Z KAM</t>
  </si>
  <si>
    <t>celkem vodící linie, varovný a signální pás dle požadavku vyklášky č. 398/2009Sb s materiálem dle NV 163/2002 Sb. 
celkem chodník před mostem - 0,4*3,2=1,280 [A]</t>
  </si>
  <si>
    <t>9111A2</t>
  </si>
  <si>
    <t>ZÁBRADLÍ SILNIČNÍ S VODOR MADLY - MONTÁŽ S PŘESUNEM (BEZ DODÁVKY)</t>
  </si>
  <si>
    <t>celkem konstrukce zábradlí s osazením dle dokumentace PDPS vč. kotvení, patky, zábradlí, pko atp. Celkem komplet s upřesněním v RDS.   
celkem před mostem - 1,5+10,0=11,500 [A] 
celkem za mostem - 4,0+1,5+10,0=15,500 [B] 
Celkem: A+B=27,000 [C]</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</si>
  <si>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</si>
  <si>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9111A3</t>
  </si>
  <si>
    <t>ZÁBRADLÍ SILNIČNÍ S VODOR MADLY - DEMONTÁŽ S PŘESUNEM</t>
  </si>
  <si>
    <t>Položka zahrnuje:  
- demontáž a odstranění zařízení  
- jeho odvoz na předepsané místo  
Položka nezahrnuje:  
- x</t>
  </si>
  <si>
    <t>9111A9</t>
  </si>
  <si>
    <t>ZÁBRADLÍ SILNIČNÍ S VODOR MADLY - NÁJEM</t>
  </si>
  <si>
    <t>celkem konstrukce zábradlí s osazením dle dokumentace PDPS vč. kotvení, patky, zábradlí, pko atp. Celkem komplet s upřesněním v RDS.   
"celkem po celou dobu akce a realizace SO 183 - předpoklad 6 měsíců.  
Delší doba bude pak zahrnuta zhotovitelem do této položky komplet bez nároku na vícepráce. 
Doba nájmu se mimo jiné uvažuje od dne zprovoznění, užívání SO 183 a do doby ukončení provozu na jeho konstrukci." 
celkem před mostem - (1,5+10,0)*(30*3+31*3)=2 104,500 [A] 
celkem za mostem - (4,0+1,5+10,0)*(30*3+31*3)=2 836,500 [B] 
Celkem: A+B=4 941,000 [C]</t>
  </si>
  <si>
    <t>Položka zahrnuje:  
- denní sazbu za pronájem zařízení  
Položka nezahrnuje:  
-x  
Způsob měření:  
- počet měrných jednotek se určí jako součin délky zařízení a počtu dnů použití</t>
  </si>
  <si>
    <t>911EC2</t>
  </si>
  <si>
    <t>SVODIDLO BETON, ÚROVEŇ ZADRŽ H2 VÝŠ 1,1M - MONTÁŽ S PŘESUNEM (BEZ DODÁVKY)</t>
  </si>
  <si>
    <t>Celkem betonová svodidla s třídou hadržení H1 výšky min 1,1m 
celkem před mostem - 4,0*(7+10)=68,000 [A] 
celkem za mostem - 4,0*(4+3)=28,000 [B] 
Celkem: A+B=96,000 [C]</t>
  </si>
  <si>
    <t>Položka zahrnuje:  
- dopravu zařízení   
- jeho montáž a osazení na určeném místě včetně všech nutných konstrukcí a prací  
- nutnou opravu poškozených částí, opravu nátěrů  
- případnou náhradu zničených částí  
Položka nezahrnuje:  
- podkladní vrstvu  
Způsob měření:  
- vykazuje se délka svodidla v základní výšce, délka náběhů se nezapočítává</t>
  </si>
  <si>
    <t>911EC3</t>
  </si>
  <si>
    <t>SVODIDLO BETON, ÚROVEŇ ZADRŽ H2 VÝŠ 1,1M - DEMONTÁŽ S PŘESUNEM</t>
  </si>
  <si>
    <t>911EC9</t>
  </si>
  <si>
    <t>SVODIDLO BETON, ÚROVEŇ ZADRŽ H2 VÝŠ 1,1M - NÁJEM</t>
  </si>
  <si>
    <t>Celkem betonová svodidla s třídou hadržení H1 výšky min 1,1m 
celkem po celou dobu akce a realizace SO 183 - předpoklad 6 měsíců.  
Delší doba bude pak zahrnuta zhotovitelem do této položky komplet bez nároku na vícepráce. 
Doba nájmu se mimo jiné uvažuje od dne zprovoznění, užívání SO 183 a do doby ukončení provozu na jeho konstrukci. 
celkem před mostem - 4,0*(7+10)*(3*30+3*31)=12 444,000 [A] 
celkem za mostem - 4,0*(4+3)*(3*30+3*31)=5 124,000 [B] 
Celkem: A+B=17 568,000 [C]</t>
  </si>
  <si>
    <t>917211</t>
  </si>
  <si>
    <t>ZÁHONOVÉ OBRUBY Z BETONOVÝCH OBRUBNÍKŮ ŠÍŘ 50MM</t>
  </si>
  <si>
    <t>celkem obnova obrubníků před mostem - 38,0=38,000 [A] 
celkem obnova obrubníků za mostem - 18,0=18,000 [B] 
Celkem: A+B=56,000 [C]</t>
  </si>
  <si>
    <t>917224</t>
  </si>
  <si>
    <t>SILNIČNÍ A CHODNÍKOVÉ OBRUBY Z BETONOVÝCH OBRUBNÍKŮ ŠÍŘ 150MM</t>
  </si>
  <si>
    <t>celkem obnova obrubníků před mostem - 37,0=37,000 [A] 
celkem obnova obrubníků za mostem - 20,0=20,000 [B] 
Celkem: A+B=57,000 [C]</t>
  </si>
  <si>
    <t>54</t>
  </si>
  <si>
    <t>celkem v místě napojení před a za mostem - 15,0+10,0=25,000 [A]</t>
  </si>
  <si>
    <t>55</t>
  </si>
  <si>
    <t>SO 203</t>
  </si>
  <si>
    <t>MOST EV. Č.311-014</t>
  </si>
  <si>
    <t>poplatky za uložení zemin a přebytků výkopku - skládka dle zadávacích podmínek v režii dodavatele s poplatkem a evidencí   
poplatky za uložení zemin a přebytků výkopku   
celkem položka - 12573 - -62.162 m3=-62,162 [A] 
celkem položka - 17120 - 135.67=135,670 [B] 
Celkem: A+B=73,508 [C]</t>
  </si>
  <si>
    <t>celkem položka - 96616- 2.5*25.096=62,740 [A] 
celkem položka - 97816 - 2.5*14.008=35,020 [B] 
Celkem: A+B=97,760 [C]</t>
  </si>
  <si>
    <t>"poplatky za uložení materiálů na bázi asfaltových. dehtových izolací. elastomerových a pryžových ložisek - skládka dle zadávacích podmínek v režii dodavatele s poplatkem a evidencí.   
celkem položka 97817 - 0.01*2.2*123=2,706 [A]  
celkem položka 11313 - 2.910*2.4=6,984 [B] 
Celkem: A+B=9,690 [C]</t>
  </si>
  <si>
    <t>Položka zahrnuje kompletní DIO  během provozování objektu SO 203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203.     
Soustava DZ a řízení dopravy na staveništi.  
DIO bude předmětem návrhu a zajištění zhotovitele akce.    
1=1,000 [A]</t>
  </si>
  <si>
    <t>zajištění osvětlení reklamního poutače 
1=1,000 [A]</t>
  </si>
  <si>
    <t>Kompletní práce doplňkvé diagnostiky nosné konstrukce a spodní stavby mostu s vazbou na navrhovanou opravu mostu. Tedy 
Mechanické, fyzikální a chemické vlastnosti betonových konstrukcí s vazbou na navržený rozsah prací.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</si>
  <si>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</si>
  <si>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zahrnuto ve všeobecných položkách - položka 02910   
celkem včetně ochrany vytyčovacích a vytyčovaných bodů   
Celkem rozsah dle požadavku dle PD a požadavku objednatele.   
1=1,000 [A]</t>
  </si>
  <si>
    <t>029412</t>
  </si>
  <si>
    <t>OSTATNÍ POŽADAVKY - VYPRACOVÁNÍ MOSTNÍHO LISTU</t>
  </si>
  <si>
    <t>Mostní list na objekt včetně zadání do el. evidence mostu objednatele a správce (vše dle ČSN 73 6220. 736221 a 736222) dle SOD objednatele. vč. plánu údržby mostu   
1=1,000 [A]</t>
  </si>
  <si>
    <t>celkem dle požadavku zhotovitele a objednatele dle SOD a v daném počtu Dokumentace skutečného provedení stavby v tištění a el. podobě.  
Rozsah prací je dfinován SOD akce mezi objednatelem a dodavatelem stavby.  
DSPS dokumentace pro SO 203 
Celkem včetně statického výpočtu zatížitelnosti dle ČSN 73 6222. 
1=1,000 [A]</t>
  </si>
  <si>
    <t>Kompletní práce geotechnika při řešení pažení a výkopů, návrhu, dopřesnění, vyhodnocení, popisu, doporučení. 
Komplet odsouhlasení zapažení mostní konstrukce geotechnikem. 
Kompletní práce geotechnika vrámci tohoto SO 
1=1,000 [A]</t>
  </si>
  <si>
    <t>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1=1,000 [A]</t>
  </si>
  <si>
    <t>celkem vyklizení prostoru pod mostem a kolem křídel od nečistot. náletových dřevin suti. předmětů vzniklých při realizaci akce komplet včetně odvozu. likvidace atp.   
139 m2=139,000 [A]</t>
  </si>
  <si>
    <t>11090</t>
  </si>
  <si>
    <t>VŠEOBECNÉ VYKLIZENÍ OSTATNÍCH PLOCH</t>
  </si>
  <si>
    <t>kompletní vyčištění dutin nosné konstrukce, uložení na skládku s poplatkem a likvidací v režii zhotovitele  
plocha je dána půdorysnou plochou dutin n.k. -   
9*13.6*0.7=85,680 [A]</t>
  </si>
  <si>
    <t>11313</t>
  </si>
  <si>
    <t>ODSTRANĚNÍ KRYTU ZPEVNĚNÝCH PLOCH S ASFALTOVÝM POJIVEM</t>
  </si>
  <si>
    <t>včetně odvozu na skládku dle požadavku objednatele a dle PD akce do dodavatelem určené vzdálenosti   
Uložení je zahrnuto v položce. poplatek za uložení v samostatné položce 0141***   
Asfaltová plocha před opěrou O1 vpravo-0.15*19.4=2,910 [A]</t>
  </si>
  <si>
    <t>včetně odvozu na skládku dle požadavku objednatele a dle PD akce do dodavatelem určené vzdálenosti   
položka nezahrnuje poplatek za uložení a zahrnuje uložení na skládku. poplatek za uložení v položce 0141***   
odstranění vozovkových vrstev před opěrou O1-SO203-46*0.54=24,840 [A]   SO104 46*0.54=24,840 [B] 
Celkem: A-B=0,000 [C]</t>
  </si>
  <si>
    <t>položka je včetně poplatku za skládku 
betonová dlažba na předmostí O2-0.25*12.6=3,150 [A]</t>
  </si>
  <si>
    <t>Odstranění betonových obrubníků vlevo za mostem 3,0 m=3,000 [A], položka včetně poplatku za skládku</t>
  </si>
  <si>
    <t>frézování komunikace před opěrou O1-SO203 148*0.11=16,280 [A]  SO104 148*0.11=16,280 [B] 
Celkem: A-B=0,000 [C]</t>
  </si>
  <si>
    <t>Položka zahrnuje pouze sejmutí s převozem na trvalou a nebo dočasnou skládku dle PD a požadavku objednatele akce.   
Uložení zahrnuto v položce 17120. poplatek za případné uložení v položce 0141**   
O1 vlevo- 65*0.15=9,750 [A] 
O2 vlevo- 12.8*0.15=1,920 [B] 
O2 vpravo-20.4*0.15=3,060 [C] 
Celkem: A+B+C=14,730 [D]</t>
  </si>
  <si>
    <t>Třída těžitelnosti je uvažována dle ČSN 73 3050. Tato třída těžitelnosti odpovídá třídě I. dle ČSN 73 6133 a TKP 4- 2005.   
Vykopávky z mezideponie vhodné zeminy k danému účelu obsypu. zásypu a ohumusování. ""  
18222 - 98.20=98,200 [A] 
17511 - 49.936=49,936 [B] 
Celkem: A+B=148,136 [C]</t>
  </si>
  <si>
    <t>Třída těžitelnosti je uvažována dle ČSN 73 3050. Tato třída těžitelnosti odpovídá třídě I. dle ČSN 73 6133 a TKP 4- 2005.   
Uložení není zahrnuto v položce. Zahrnuto v položce 17120. Poplatek za uložení v samostatné položce 0141**   
opěra O1-2.3*8+1.6*3+3.5*10.2+2.2*9.4=79,580 [A] 
opěra O2-1.45*14.8+2.2*7.0=36,860 [B] 
Celkem: A+B=116,440 [C]</t>
  </si>
  <si>
    <t>hloubení rýhy pro potrubí z uliční vpusti 1.5*1.5*2=4,500 [A]</t>
  </si>
  <si>
    <t>12110 - 14.73 m3=14,730 [A] 
13173 - 116.44 m3=116,440 [B] 
13273 - 4.5 m3=4,500 [C] 
Celkem: A+B+C=135,670 [D]</t>
  </si>
  <si>
    <t>17481</t>
  </si>
  <si>
    <t>ZÁSYP JAM A RÝH Z NAKUPOVANÝCH MATERIÁLŮ</t>
  </si>
  <si>
    <t>zásyp potrubí z nakupovaných materiálů-0.6*1.5*2=1,800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</si>
  <si>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</si>
  <si>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17511</t>
  </si>
  <si>
    <t>OBSYP POTRUBÍ A OBJEKTŮ SE ZHUTNĚNÍM</t>
  </si>
  <si>
    <t>zásyp základu a líce křídla opěry O1-3.7*4.0+1.7*6.5+0.626*4,0=28,354 [A] 
zásyp křídel opěry O2-3.06*1.7+7.6*1.8=18,882 [B] 
zásyp potrubí-0.9*1.5*2=2,700 [C] 
Celkem: A+B+C=49,936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</si>
  <si>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</si>
  <si>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O1. - 17,0 m=17,000 [A] 
O2. - 16,7 m=16,700 [B] 
Celkem: A+B=33,700 [C]</t>
  </si>
  <si>
    <t>celkem pro obnovu ohumusování  
O1 vlevo- 65,0=65,000 [A] 
O2 vlevo- 12.8=12,800 [B] 
O2 vpravo-20.4=20,400 [C] 
Celkem: A+B+C=98,200 [D]</t>
  </si>
  <si>
    <t>18222</t>
  </si>
  <si>
    <t>ROZPROSTŘENÍ ORNICE VE SVAHU V TL DO 0,15M</t>
  </si>
  <si>
    <t>získání zeminy v položce 12573   
celkem pro obnovu ohumusování   
O1 vlevo- 65,0=65,000 [A] 
O2 vlevo- 12.8=12,800 [B] 
O2 vpravo-20.4=20,400 [C] 
Celkem: A+B+C=98,200 [D]</t>
  </si>
  <si>
    <t>celkem pro obnovu ohumusování   
O1 vlevo- 65,0=65,000 [A] 
O2 vlevo- 12.8=12,800 [B] 
O2 vpravo-20.4=20,400 [C] 
Celkem: A+B+C=98,200 [D]</t>
  </si>
  <si>
    <t>18482</t>
  </si>
  <si>
    <t>OCHRANA OBJEKTŮ BEDNĚNÍM</t>
  </si>
  <si>
    <t>Ochrana kapličky vlevo za mostem a kříže vpravo před mostem v prostoru staveniště. Je uvažováno s ochranou objektů dřevěným bedněním nebo ochrannou sítí. 
Kaplička - 4*2.5*2.5 m=25,000 [A] 
kříž - 2*1.2*2 m +2*0.7*2 m=7,600 [B] 
Celkem: A+B=32,600 [C]</t>
  </si>
  <si>
    <t>Základy</t>
  </si>
  <si>
    <t>21341</t>
  </si>
  <si>
    <t>DRENÁŽNÍ VRSTVY Z PLASTBETONU (PLASTMALTY)</t>
  </si>
  <si>
    <t>celkem odvodnění celoplošné izolace - 0.15*0.04*14.4+0.862+0.02=0,968 [A]</t>
  </si>
  <si>
    <t>Položka zahrnuje:  
- dodávku předepsaného materiálu pro drenážní vrstvu, včetně mimostaveništní a vnitrostaveništní dopravy  
- provedení drenážní vrstvy předepsaných rozměrů a předepsaného tvaru  
Položka nezahrnuje:  
- x</t>
  </si>
  <si>
    <t>22694</t>
  </si>
  <si>
    <t>ZÁPOROVÉ PAŽENÍ Z KOVU DOČASNÉ</t>
  </si>
  <si>
    <t>celkem svislé zápory HEB 140 - délka 2,5 
celkem 0,0337*2.5*16=1,348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</si>
  <si>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</si>
  <si>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</si>
  <si>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</si>
  <si>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celkem výdřeva z hraněného řeziva dle požadavku zhotovitele  
celkem plocha 15*1.2=18,000 [A]</t>
  </si>
  <si>
    <t>Položka zahrnuje:  
- osazení pažin bez ohledu na druh  
- jejich opotřebení   
-  odstranění  
Položka nezahrnuje:  
- x</t>
  </si>
  <si>
    <t>261516</t>
  </si>
  <si>
    <t>VRTY PRO KOTV, INJEKT, MIKROPIL NA POVRCHU TŘ V D DO 80MM</t>
  </si>
  <si>
    <t>celkem odvodnění celoplošné izolace  
3*0.6=1,800 [A] 
odvodnění dutin nosníků  
9*0.1=0,900 [B] 
Celkem: A+B=2,700 [C]</t>
  </si>
  <si>
    <t>Položka zahrnuje:  
- přemístění, montáž a demontáž vrtných souprav  
- svislou dopravu zeminy z vrtu  
- vodorovnou dopravu zeminy bez uložení na skládku  
- případně nutné pažení dočasné (včetně odpažení) i trvalé  
Položka nezahrnuje:  
- x</t>
  </si>
  <si>
    <t>26185</t>
  </si>
  <si>
    <t>VRT PRO KOTV, INJEK, MIKROPIL NA POVR TŘ III A IV D DO 300MM</t>
  </si>
  <si>
    <t>celkem vrty pro svislé zápory svislé zápory v položce 22694  
celkem -2,50*16=40,000 [A]</t>
  </si>
  <si>
    <t>272325</t>
  </si>
  <si>
    <t>ZÁKLADY ZE ŽELEZOBETONU DO C30/37</t>
  </si>
  <si>
    <t>beton základových konstrukcí -  C30/37-XF2.XD1 
základ křídla opěry O1-5.2*0.6=3,120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</si>
  <si>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</si>
  <si>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</si>
  <si>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</si>
  <si>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celkem 0.175 kg/m3  
0,175*3.120=0,546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</si>
  <si>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</si>
  <si>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285392</t>
  </si>
  <si>
    <t>DODATEČNÉ KOTVENÍ VLEPENÍM BETONÁŘSKÉ VÝZTUŽE D DO 16MM DO VRTŮ</t>
  </si>
  <si>
    <t>komplet vrtání. dodání bet. výztuže a vlepení do předvrtaného otvoru včetně úpravy otvoru dle RDS   
výztuž 12mm délky prutu do 0.5m do vrtu délky 0.12m   
Kotvená přibetonávka  NK - 9*2*46=828,000 [A] 
celkem kotvení římsy-2*14+2*15=58,000 [B] 
Celkem: A+B=886,000 [C]</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</si>
  <si>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</si>
  <si>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285393</t>
  </si>
  <si>
    <t>DODATEČNÉ KOTVENÍ VLEPENÍM BETONÁŘSKÉ VÝZTUŽE D DO 20MM DO VRTŮ</t>
  </si>
  <si>
    <t>komplet vrtání. dodání bet. výztuže a vlepení do předvrtaného otvoru včetně úpravy otvoru dle RDS   
výztuž 16mm délky prutu do 0.75m do vrtu délky 0.4m   
celkem kotvená přibetonávka úložných prahů -2*2*30=120,000 [A] 
celkem kotvená dobetonávka křídel opěry O2-2*19+2*15=68,000 [B] 
Celkem: A+B=188,000 [C]</t>
  </si>
  <si>
    <t>28997</t>
  </si>
  <si>
    <t>OPLÁŠTĚNÍ (ZPEVNĚNÍ) Z GEOTEXTILIE A GEOMŘÍŽOVIN</t>
  </si>
  <si>
    <t>v přechodové oblasti dle ČSN 73 6244   
Ochrana izolace pol. 28999 2x vrstva   
Těsnící folie   
O1. - 2*2*9=36,000 [A]  
O2. - 2*1*9=18,000 [B] 
Celkem: A+B=54,000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</si>
  <si>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</si>
  <si>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</si>
  <si>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</si>
  <si>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celkem dle ČSN 73 6244 - Těsnící folie   
O1. - 2*9=18,000 [A] 
O2. - 1*9=9,000 [B] 
Celkem: A+B=27,000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</si>
  <si>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</si>
  <si>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</si>
  <si>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</si>
  <si>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</si>
  <si>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celkem dle souboru detailu dokumentace a VL.4-2015 5.5 kg/ks  
celkem římsy na mostě - 5.5*(14+2*8)=165,000 [A]</t>
  </si>
  <si>
    <t>Položka zahrnuje:  
- dodávku (výrobu) kotevního prvku předepsaného tvaru  
- jeho osazení do předepsané polohy včetně nezbytných prací (vrty, zálivky apod.)  
Položka nezahrnuje:  
- x</t>
  </si>
  <si>
    <t>317325</t>
  </si>
  <si>
    <t>ŘÍMSY ZE ŽELEZOBETONU DO C30/37 (B37)</t>
  </si>
  <si>
    <t>Beton říms C30/37-XF4.XD3   
celkem římsa vpravo-4.723*0.65+0.272*23.3=9,408 [A] 
celkem římsa vlevo-4.3*0.45+0.272*8.8=4,329 [B] 
celkem římsy na křídle za mostem-2.65*0.408=1,081 [C] 
celkem římsa na nábřežních zdech-0.25*(2.5+2.2+5.9+3.4)=3,500 [D] 
Celkem: A+B+C+D=18,318 [E]</t>
  </si>
  <si>
    <t>317365</t>
  </si>
  <si>
    <t>VÝZTUŽ ŘÍMS Z OCELI 10505, B500B</t>
  </si>
  <si>
    <t>předpoklad 180 kg/m3 dle VL.4:2015   
0,18*18.317=3,297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</si>
  <si>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</si>
  <si>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</si>
  <si>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</si>
  <si>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Beton opěr a křídel C30/37-XC4.XF2.XD1.   
celkem přibetonávka opěry O1-0.288*9=2,592 [A] 
celkem úložný práh opěry O2-0.227*9=2,043 [B] 
celkem dobetonávka křídel opěry O2-0.44*(5.5+4)=4,180 [C] 
celkem dřík nového křídla opěry O1-0.7*2.69=1,883 [D] 
Celkem: A+B+C+D=10,698 [E]</t>
  </si>
  <si>
    <t>333365</t>
  </si>
  <si>
    <t>VÝZTUŽ MOSTNÍCH OPĚR A KŘÍDEL Z OCELI 10505, B500B</t>
  </si>
  <si>
    <t>předpoklad do spodní stavby - 0.185 kg/m3 0.185*10.698=1,979 [A]</t>
  </si>
  <si>
    <t>34223</t>
  </si>
  <si>
    <t>STĚNY A PŘÍČKY VÝPLŇ A ODDĚL Z CIHEL PÁLENÝCH</t>
  </si>
  <si>
    <t>zazdění dutin nosníků pro vybetonování příčníků: 0.150*0.241*9*2=0,651 [A]</t>
  </si>
  <si>
    <t>Položka zahrnuje:  
- dodávku  předepsaného materiálu dle zadávací dokumentace  
- spojovacího materiálu  
- vyzdění do předepsaného tvaru  
- mimostaveništní a vnitrostaveništní dopravu (rovněž přesuny), včetně naložení a složení,  
Položka nezahrnuje:  
- x</t>
  </si>
  <si>
    <t>420314</t>
  </si>
  <si>
    <t>PŘECHOD DESKY MOSTNÍCH OPĚR Z PROST BETONU DO C25/30</t>
  </si>
  <si>
    <t>celkem přechodový práh z betonu C25/30-XF1 
C25/30-XF1 - celkem 0.238*(6.8+7.9)=3,499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</si>
  <si>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</si>
  <si>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421325</t>
  </si>
  <si>
    <t>MOSTNÍ NOSNÉ DESKOVÉ KONSTRUKCE ZE ŽELEZOBETONU C30/37</t>
  </si>
  <si>
    <t>C30/37-XF2  
Příčníky - 2*0.25*8.9+2*9*0.242*0.5=6,628 [A]</t>
  </si>
  <si>
    <t>421365</t>
  </si>
  <si>
    <t>VÝZTUŽ MOSTNÍ DESKOVÉ KONSTRUKCE Z OCELI 10505</t>
  </si>
  <si>
    <t>předpoklad 200 kg/m3   
0.2*6.628=1,326 [A]</t>
  </si>
  <si>
    <t>56</t>
  </si>
  <si>
    <t>451313</t>
  </si>
  <si>
    <t>PODKLADNÍ A VÝPLŇOVÉ VRSTVY Z PROSTÉHO BETONU C16/20</t>
  </si>
  <si>
    <t>Podkladní beton opěry O1 - 0.15*0.72*9.4=1,015 [A] 
Podkladní beton opěry O2 - 0.15*0.72*9.4=1,015 [B] 
Podkladní beton u křídel opěry O1- 0.15*0.3*9.0=0,405 [C] 
Podkladní beton pod drenáží=0.0643*9.7+0.0844*16.1=1,983 [D] 
Pod základ křídla - 6.2*0.15=0,930 [E] 
Celkem: A+B+C+D+E=5,348 [F]</t>
  </si>
  <si>
    <t>57</t>
  </si>
  <si>
    <t>45160</t>
  </si>
  <si>
    <t>PODKL A VÝPLŇ VRSTVY Z MEZEROVITÉHO BETONU</t>
  </si>
  <si>
    <t>mezerovitý beton obet. trubní drenáže - 0.3*0.3*(9.7+16.1)=2,322 [A]</t>
  </si>
  <si>
    <t>Položka zahrnuje:  
 - dodávku mezerovitého betonu a jeho uložení se zhutněním  
- včetně mimostaveništní a vnitrostaveništní dopravy (rovněž přesuny)  
Položka nezahrnuje:  
- x</t>
  </si>
  <si>
    <t>58</t>
  </si>
  <si>
    <t>457325</t>
  </si>
  <si>
    <t>VYROVNÁVACÍ A SPÁDOVÝ ŽELEZOBETON C30/37</t>
  </si>
  <si>
    <t>C30/37-XF2  
Vyrovnávací vrstva - 1.1*1.4*14.420=22,207 [A]</t>
  </si>
  <si>
    <t>59</t>
  </si>
  <si>
    <t>45734</t>
  </si>
  <si>
    <t>VYROVNÁVACÍ A SPÁD BETON ZVLÁŠTNÍ (PLASTBETON)</t>
  </si>
  <si>
    <t>vyrovnávací vrstva 
1.1*(0.082*2.5+0.09*2.5+0.094*2.5+0.098*2.95)=1,050 [A]</t>
  </si>
  <si>
    <t>Položka zahrnuje:  
- dodání zvláštního betonu (plastbetonu) předepsané kvality  
- jeho rozprostření v předepsané tloušťce a v předepsaném tvaru  
Položka nezahrnuje:  
- x</t>
  </si>
  <si>
    <t>60</t>
  </si>
  <si>
    <t>457365</t>
  </si>
  <si>
    <t>VÝZTUŽ VYROV A SPÁD BETONU Z OCELI 10505, B500B</t>
  </si>
  <si>
    <t>celkem předpoklad 50 kg/m3   
0,05*22.207=1,110 [A]</t>
  </si>
  <si>
    <t>61</t>
  </si>
  <si>
    <t>457366</t>
  </si>
  <si>
    <t>VÝZTUŽ VYROVNÁVACÍHO A SPÁDOVÉHO BETONU Z KARI SÍTÍ</t>
  </si>
  <si>
    <t>62</t>
  </si>
  <si>
    <t>45860</t>
  </si>
  <si>
    <t>VÝPLŇ ZA OPĚRAMI A ZDMI Z MEZEROVITÉHO BETONU</t>
  </si>
  <si>
    <t>zásyp za opěrou 
Zásyp za opěrou 01 - 2.4*4+1.7*6.7=20,990 [A] 
Zásyp za opěrou 02 -0.79*8.5=6,715 [B] 
Celkem: A+B=27,705 [C]</t>
  </si>
  <si>
    <t>63</t>
  </si>
  <si>
    <t>46321</t>
  </si>
  <si>
    <t>ROVNANINA Z LOMOVÉHO KAMENE</t>
  </si>
  <si>
    <t>Oprava kamenné rovnaniny před šikmými křídly- (10+16)*0.4=10,400 [A]</t>
  </si>
  <si>
    <t>Položka zahrnuje:  
- dodávku a vyrovnání lomového kamene předepsané frakce do předepsaného tvaru  
-  včetně mimostaveništní a vnitrostaveništní dopravy  
- není-li v zadávací dokumentaci uvedeno jinak, jedná se o nakupovaný materiál  
Položka nezahrnuje:  
- x</t>
  </si>
  <si>
    <t>64</t>
  </si>
  <si>
    <t>Podkladní vrstva pro obnovu komunikace SO203 - 42.4*0.25=10,600 [A] 
Podkladní vrstva pro obnovu komunikace SO 104- (-1)*42.4*0.25=-10,600 [B] 
Celkem: A+B=0,000 [C]</t>
  </si>
  <si>
    <t>65</t>
  </si>
  <si>
    <t>Podkladní vrstva asfaltové zpevněné plochy vpravo před mostem ŠDb-19.3*0.2=3,860 [A] 
Podkladní vrstva chodníku za mostem ŠDb+lože pod dlažbu 0.2*12.6=2,520 [B] 
Podkladní vrstva chodníku za mostem ŠDb+lože pod dlažbu 0.2*1.5=0,300 [C] 
Podkladní vrstva pro obnovu komunikace SO203 - 42.4*0.25=10,600 [D] 
Podkladní vrstva pro obnovu komunikace SO 104- (-1)*42.4*0.25=-10,600 [E] 
Celkem: A+B+C+D+E=6,680 [F]</t>
  </si>
  <si>
    <t>66</t>
  </si>
  <si>
    <t>567306</t>
  </si>
  <si>
    <t>VRSTVY PRO OBNOVU A OPRAVY Z RECYKLOVANÉHO MATERIÁLU</t>
  </si>
  <si>
    <t>Podkladní vrstva asfaltové zpevněné plochy vpravo před mostem-0.05*19.3=0,965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</si>
  <si>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</si>
  <si>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67</t>
  </si>
  <si>
    <t>PI,A 0,50 kg/m2  
Infiltrační post ik z kationaktivní asfaltové emulze v množství zbytkového asfaltu 0,5 kg/m2  
s podrcením kamenivem frakce 0/2 nebo 2/4 
SO203- 50.3 m2=50,300 [A] 
SO104- (-1)*50.3 m2=-50,300 [B] 
Celkem: A+B=0,000 [C]</t>
  </si>
  <si>
    <t>68</t>
  </si>
  <si>
    <t>PS-EM 0,4 kg/m2  
Spojovací post ik z kationaktivní asfaltové emulze ur ené pro spojovací post iky v množství  
zbytkového asfaltu 0,4 kg/m2; 
SO203-148 m2=148,000 [A] 
SO104- (-1)*148 m2=- 148,000 [B] 
viz. prův. a tech. zprávy, situace a vzorové řezy 
Celkem: A+B=0,000 [C]</t>
  </si>
  <si>
    <t>69</t>
  </si>
  <si>
    <t>PS-EM 0,4 kg/m2  
Spojovací post ik z modifikované kationaktivní asfaltové emulze ur ené pro spojovací post iky  
v množství zbytkového asfaltu 0,4 kg/m2 
SO203-148 m2=148,000 [A] 
SO104- (-1)*148 m2=- 148,000 [B] 
Celkem: A+B=0,000 [C]</t>
  </si>
  <si>
    <t>70</t>
  </si>
  <si>
    <t>plocha komunikace SO203 - 148 m2=148,000 [A] 
plocha komunikace SO 104 - (-1)*148 m2=- 148,000 [B] 
Celkem: A+B=0,000 [C]</t>
  </si>
  <si>
    <t>71</t>
  </si>
  <si>
    <t>574B43</t>
  </si>
  <si>
    <t>ASFALTOVÝ BETON PRO OBRUSNÉ VRSTVY MODIFIK ACO 11 TL. 50MM</t>
  </si>
  <si>
    <t>Podkladní vrstva asfaltové zpevněné plochy vpravo před mostem-19.3 m2=19,300 [A]</t>
  </si>
  <si>
    <t>72</t>
  </si>
  <si>
    <t>plocha komunikace SO203-148m2=148,000 [A] 
plocha komunikace SO 104- (-1)*148 m2=- 148,000 [B] 
Celkem: A+B=0,000 [C]</t>
  </si>
  <si>
    <t>73</t>
  </si>
  <si>
    <t>plocha komunikace SO203- 50.3 m2=50,300 [A] 
plocha komunikace SO 104- (-1)*50.3 m2 =-50,300 [B] 
Celkem: A+B=0,000 [C]</t>
  </si>
  <si>
    <t>74</t>
  </si>
  <si>
    <t>575C03</t>
  </si>
  <si>
    <t>LITÝ ASFALT MA IV (OCHRANA MOSTNÍ IZOLACE) 11</t>
  </si>
  <si>
    <t>Ochrana izolace z MA 11 IV na mostě pod konstrukcí vozovky  včetně pohozu z drti   
NK - 0.035*97.7=3,420 [A]</t>
  </si>
  <si>
    <t>75</t>
  </si>
  <si>
    <t>DLAŽBA CHODNÍKU ZA MOSTEM za mostem: 8.8 m2=8,800 [A] 
DLAŽBA rampového napojení před mostem: 1.5 m2=1,500 [B] 
Celkem: A+B=10,300 [C]</t>
  </si>
  <si>
    <t>76</t>
  </si>
  <si>
    <t>varovný pás v chodníku za mostem za: 3.8 m2=3,800 [A]</t>
  </si>
  <si>
    <t>Úpravy povrchů, podlahy, výplně otvorů</t>
  </si>
  <si>
    <t>77</t>
  </si>
  <si>
    <t>626111</t>
  </si>
  <si>
    <t>REPROFILACE PODHLEDŮ, SVISLÝCH PLOCH SANAČNÍ MALTOU JEDNOVRST TL 10MM</t>
  </si>
  <si>
    <t>Položka zahrnuje zvýšené náklady na potřebná lešení a ochranná opatření.  
75% plochy povrchů:   
Podhled a bokorys NK - 75% - 0.75*10.3*11.8=91,155 [A]                               
Úložný práh O1. - 75% - 0.75*9.7*0.75 =5,456 [B]                                 
Úložný práh O2. - 75% - 0.75*9.7*0.75=5,456 [C] 
Rub křídel-0.75*0.5*(3.6+5.6)=3,450 [D] 
Celkem: A+B+C+D=105,517 [E]</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</si>
  <si>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</si>
  <si>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78</t>
  </si>
  <si>
    <t>626112</t>
  </si>
  <si>
    <t>REPROFILACE PODHLEDŮ, SVISLÝCH PLOCH SANAČNÍ MALTOU JEDNOVRST TL 20MM</t>
  </si>
  <si>
    <t>Položka zahrnuje zvýšené náklady na potřebná lešení a ochranná opatření.  
15% plochy povrchů:   
Podhled a bokorys NK - 15% - 0.15*10.3*11.8=18,231 [A]                               
Úložný práh O1. - 15% - 0.15*9.7*0.75=1,091 [B]                       
Úložný práh O2. - 15% - 0.15*9.7*0.75=1,091 [C] 
Rub křídel-15% - 0.15*0.5*(3.6+5.6)=0,690 [D] 
Celkem: A+B+C+D=21,103 [E]</t>
  </si>
  <si>
    <t>79</t>
  </si>
  <si>
    <t>626113</t>
  </si>
  <si>
    <t>REPROFILACE PODHLEDŮ, SVISLÝCH PLOCH SANAČNÍ MALTOU JEDNOVRST TL 30MM</t>
  </si>
  <si>
    <t>Položka zahrnuje zvýšené náklady na potřebná lešení a ochranná opatření.  
10% plochy povrchů:   
Podhled a bokorys NK - 10% - 0.1*10.3*11.8 =12,154 [A]                            
Úložný práh O1. - 10% - 0.1*9.7*0.75=0,728 [B]                                  
Úložný práh O2. - 10% - 0.1*9.7*0.75=0,728 [C] 
Rub křídel-10%- 0.10*0.5*(3.6+5.6)=0,460 [D] 
Celkem: A+B+C+D=14,070 [E]</t>
  </si>
  <si>
    <t>80</t>
  </si>
  <si>
    <t>62631</t>
  </si>
  <si>
    <t>SPOJOVACÍ MŮSTEK MEZI STARÝM A NOVÝM BETONEM</t>
  </si>
  <si>
    <t>Horní povrch NK - 102.0=102,000 [A]</t>
  </si>
  <si>
    <t>81</t>
  </si>
  <si>
    <t>62641</t>
  </si>
  <si>
    <t>SJEDNOCUJÍCÍ STĚRKA JEMNOU MALTOU TL CCA 2MM</t>
  </si>
  <si>
    <t>100% plochy povrchů:   
Podhled a bokorys NK - 10.3*11.8=121,540 [A]                               
Úložný práh O1. - 9.7*0.75=7,275 [B]                                  
Úložný práh O2 - 9.7*0.75=7,275 [C] 
Rub křídel-0.5*(3.6+5.6)=4,600 [D] 
Celkem: A+B+C+D=140,690 [E]</t>
  </si>
  <si>
    <t>82</t>
  </si>
  <si>
    <t>62651</t>
  </si>
  <si>
    <t>OCHRANA VÝZTUŽE PŘI DOSTATEČNÉM KRYTÍ</t>
  </si>
  <si>
    <t>10% plochy povrchů:   
Podhled a bokorys NK - 10% - 0.1*10.3*11.8=12,154 [A]                               
Úložný práh O1. - 10% - 0.1*9.7*0.75=0,728 [B]                                  
Úložný práh O2. - 10% - 0.1*9.7*0.75=0,728 [C] 
Rub křídel-10%- 0.10*0.5*(3.6+5.6)=0,460 [D] 
Celkem: A+B+C+D=14,070 [E]</t>
  </si>
  <si>
    <t>Položka zahrnuje:  
- dodávku veškerého materiálu potřebného pro předepsanou úpravu v předepsané kvalitě  
- položení vrstvy v předepsané tloušťce  
- potřebná lešení a podpěrné konstrukce  
Položka nezahrnuje:  
- x</t>
  </si>
  <si>
    <t>83</t>
  </si>
  <si>
    <t>62652</t>
  </si>
  <si>
    <t>OCHRANA VÝZTUŽE PŘI NEDOSTATEČNÉM KRYTÍ</t>
  </si>
  <si>
    <t>10% plochy povrchů:   
Podhled a bokorys NK - 10% - 0.1*10.3*11.8=12,154 [A]                               
Úložný práh O1. - 10% - 0.1*9.7*0.75=0,728 [B]                       
Úložný práh O2. - 10% - 0.1*9.7*0.75=0,728 [C] 
Rub křídel-10%-0.10*0.5*(3.6+5.6)=0,460 [D] 
Celkem: A+B+C+D=14,070 [E]</t>
  </si>
  <si>
    <t>84</t>
  </si>
  <si>
    <t>62663</t>
  </si>
  <si>
    <t>INJEKTÁŽ TRHLIN SILOVĚ SPOJUJÍCÍ</t>
  </si>
  <si>
    <t>injektáž spar mezi nosníky - 50%: 8*13.6*0.5=54,400 [A]</t>
  </si>
  <si>
    <t>Položka zahrnuje:  
- dodávku veškerého materiálu potřebného pro předepsanou úpravu v předepsané kvalitě  
- vyčištění trhliny  
- provedení vlastní injektáže  
- potřebná lešení a podpěrné konstrukce  
Položka nezahrnuje:  
- x</t>
  </si>
  <si>
    <t>85</t>
  </si>
  <si>
    <t>62665</t>
  </si>
  <si>
    <t>REINJEKTÁŽ KANÁLKŮ PODÉLNÉHO A PŘÍČNÉHO PŘEDPJETÍ</t>
  </si>
  <si>
    <t>předpoklad reinjektáž na základě dodatkové diagnostiky 50% kanálků 
9 nosníků*13 kabelů  
9*13*0.5=58,500 [A]</t>
  </si>
  <si>
    <t>Položka zahrnuje:  
- obnažení a očištění kotevní desky  
- vyvrtání otvoru pro injektáž v betonu nosníku  
- zavedení kanyl pro injektáž a pro odvzdušnění  
- namíchání injektážní směsi a vyplnění trubek tlakovým zařízením  
Položka nezahrnuje:  
- bourání obetonovaných čel nosníků a zpětné zabetonování</t>
  </si>
  <si>
    <t>86</t>
  </si>
  <si>
    <t>62845</t>
  </si>
  <si>
    <t>SPÁROVÁNÍ STÁVAJÍCÍCH DLAŽEB CEMENT MALTOU</t>
  </si>
  <si>
    <t>oprava stávajícíc kamenné dlažby 78.8=78,800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</si>
  <si>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</si>
  <si>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Přidružená stavební výroba</t>
  </si>
  <si>
    <t>87</t>
  </si>
  <si>
    <t>711112</t>
  </si>
  <si>
    <t>IZOLACE BĚŽNÝCH KONSTRUKCÍ PROTI ZEMNÍ VLHKOSTI ASFALTOVÝMI PÁSY</t>
  </si>
  <si>
    <t>Rub opěry O1-1.4*8.55=11,970 [A] 
Rub opěry O2- 1.37*9=12,330 [B] 
Rub křídla opěry O1-1.65*2.69=4,439 [C] 
Rub křídel opěry O2-1.7*9.2=15,640 [D] 
Celkem: A+B+C+D=44,379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</si>
  <si>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</si>
  <si>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88</t>
  </si>
  <si>
    <t>711442</t>
  </si>
  <si>
    <t>IZOLACE MOSTOVEK CELOPLOŠNÁ ASFALTOVÝMI PÁSY S PEČETÍCÍ VRSTVOU</t>
  </si>
  <si>
    <t>NK+povrch křídla opěry O1 - 130+1.2=131,200 [A] 
povrch dobetonávky příčníku-0.4*(9+9)=7,200 [B] 
Celkem: A+B=138,400 [C]</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</si>
  <si>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</si>
  <si>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89</t>
  </si>
  <si>
    <t>711502</t>
  </si>
  <si>
    <t>OCHRANA IZOLACE NA POVRCHU ASFALTOVÝMI PÁSY</t>
  </si>
  <si>
    <t>celkem ochrana celoplošné izolace na mostovce   
celkem nosná konstrukce - 24.8+10.23=35,030 [A]</t>
  </si>
  <si>
    <t>Položka zahrnuje:  
- dodání předepsaného ochranného materiálu  
- zřízení ochrany izolace  
Položka nezahrnuje:  
- x</t>
  </si>
  <si>
    <t>90</t>
  </si>
  <si>
    <t>711509</t>
  </si>
  <si>
    <t>OCHRANA IZOLACE NA POVRCHU TEXTILIÍ</t>
  </si>
  <si>
    <t>opěra O1-1.4*8.55=11,970 [A] 
opěra O2-1.37*9=12,330 [B] 
Rub křídel opěry O2-1.7*9.2=15,640 [C] 
Křídlo opěry O1-2.94*2.7+1.7+1.9*2.63=14,635 [D] 
Celkem: A+B+C+D=54,575 [E]</t>
  </si>
  <si>
    <t>91</t>
  </si>
  <si>
    <t>78381</t>
  </si>
  <si>
    <t>NÁTĚRY BETON KONSTR TYP S1 (OS-A)</t>
  </si>
  <si>
    <t>Horní povrch říms mimo odraznou hranu   
Římsy na mostě a na křídle opěry O1 -25.5+12.8=38,300 [A] 
Římsy na nábřežních zdech a  na křídlech-3.4+2.2+2.5+5.8=13,900 [B] 
Celkem: A+B=52,200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</si>
  <si>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</si>
  <si>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92</t>
  </si>
  <si>
    <t>78382</t>
  </si>
  <si>
    <t>NÁTĚRY BETON KONSTR TYP S2 (OS-B)</t>
  </si>
  <si>
    <t>Bokorys NK - 0.17*17.01+0.4*14=8,492 [A]</t>
  </si>
  <si>
    <t>93</t>
  </si>
  <si>
    <t>78383</t>
  </si>
  <si>
    <t>NÁTĚRY BETON KONSTR TYP S4 (OS-C)</t>
  </si>
  <si>
    <t>Odrazná hrana říms 0.15+0.15 m  
Římsy na mostě a na křídle opěry O1 -0.270*(17.2+15.35)=8,789 [A]</t>
  </si>
  <si>
    <t>94</t>
  </si>
  <si>
    <t>87434</t>
  </si>
  <si>
    <t>POTRUBÍ Z TRUB PLASTOVÝCH ODPADNÍCH DN DO 200MM</t>
  </si>
  <si>
    <t>celkem přípojky pro UV a odvodnění -   
3.5 m=3,500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</si>
  <si>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</si>
  <si>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95</t>
  </si>
  <si>
    <t>87533</t>
  </si>
  <si>
    <t>POTRUBÍ DREN Z TRUB PLAST DN DO 150MM</t>
  </si>
  <si>
    <t>trativod (14.5+21.9)=36,400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</si>
  <si>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</si>
  <si>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96</t>
  </si>
  <si>
    <t>87627</t>
  </si>
  <si>
    <t>CHRÁNIČKY Z TRUB PLASTOVÝCH DN DO 100MM</t>
  </si>
  <si>
    <t>V římse + přasah se zaústěním do přípustné hloubky 3*(14.5+2*2)=55,500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</si>
  <si>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</si>
  <si>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97</t>
  </si>
  <si>
    <t>89536</t>
  </si>
  <si>
    <t>DRENÁŽNÍ VÝUSŤ Z PROST BETONU</t>
  </si>
  <si>
    <t>Dle detailu VL4 z betonu C30/37-XF4.XD3   
celkem 1+1=2,000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</si>
  <si>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</si>
  <si>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98</t>
  </si>
  <si>
    <t>UV a mříž pro zatížení dopravou D400 včetně lapače splavenin 
1=1,000 [A]</t>
  </si>
  <si>
    <t>99</t>
  </si>
  <si>
    <t>9111A1</t>
  </si>
  <si>
    <t>ZÁBRADLÍ SILNIČNÍ S VODOR MADLY - DODÁVKA A MONTÁŽ</t>
  </si>
  <si>
    <t>celkem dodávka zábradlí včetně kotvení a PKO dle TKP 19.B - zábradlí podél chodníku dle PD a TP 186   
Chodník za mostem-10m=10,000 [A] 
zábrany proti pádu na římsách nábřežních zdí a šikmých křídel-4.9+3.8=8,700 [B] 
Celkem: A+B=18,700 [C]</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</si>
  <si>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</si>
  <si>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100</t>
  </si>
  <si>
    <t>kompletní odstranění zábradlí na mostě a na předmostích v režii zhotovitele včetně likvidace    
zábradlí vpravo- 23,0 m=23,000 [A] 
zábradlí vlevo-20.5 m=20,500 [B] 
zábradlí na nábřežní zdi vpravo před mostem-5.25 m=5,250 [C] 
Celkem: A+B+C=48,750 [D]</t>
  </si>
  <si>
    <t>101</t>
  </si>
  <si>
    <t>9112B1</t>
  </si>
  <si>
    <t>ZÁBRADLÍ MOSTNÍ SE SVISLOU VÝPLNÍ - DODÁVKA A MONTÁŽ</t>
  </si>
  <si>
    <t>celkem dodávka zábradlí včetně kotvení a PKO dle TKP 19.B (RAL  
vrchní vrstvy dle římsa vlevo-17,0 m=17,000 [B] 
římsa vpravo-12.8 m=12,800 [A] 
Celkem: B+A=29,800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</si>
  <si>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</si>
  <si>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102</t>
  </si>
  <si>
    <t>91355</t>
  </si>
  <si>
    <t>EVIDENČNÍ ČÍSLO MOSTU</t>
  </si>
  <si>
    <t>celkem dle PD a ČSN 2=2,000 [A] 
 evidenční číslo mostu dle detailu v souboru detailů</t>
  </si>
  <si>
    <t>Položka zahrnuje:  
- štítek s evidenčním číslem mostu  
- sloupek dopravní značky včetně osazení a nutných zemních prací a zabetonování  
Položka nezahrnuje:  
- x</t>
  </si>
  <si>
    <t>103</t>
  </si>
  <si>
    <t>"celkem svislé DZ  
komplet - značka P2 1ks=1,000 [A] 
"</t>
  </si>
  <si>
    <t>104</t>
  </si>
  <si>
    <t>Včetně odvozu a uložení na skládku dodavatelem s do dodavatelem určené vzdálenosti.    
Likvidace nepotřebných DZ dle požadavku PD a objednatele.   
1=1,000 [A]</t>
  </si>
  <si>
    <t>105</t>
  </si>
  <si>
    <t>914921</t>
  </si>
  <si>
    <t>SLOUPKY A STOJKY DOPRAVNÍCH ZNAČEK Z OCEL TRUBEK DO PATKY - DODÁVKA A MONTÁŽ</t>
  </si>
  <si>
    <t>sloupek pro značku P2 a držák pro ev. čísla mostu 
3=3,000 [A]</t>
  </si>
  <si>
    <t>Položka zahrnuje:  
- sloupky  
- upevňovací zařízení  
- osazení (betonová patka, zemní práce)  
Položka nezahrnuje:  
- x</t>
  </si>
  <si>
    <t>106</t>
  </si>
  <si>
    <t>komplet dodávka včetně montáže a podkladního betonu s opěrou   
celkem obrubníky 150/250/1000 do betonové lože  
Obrubníky kolem rampového napojení- 3,0 m=3,000 [A]</t>
  </si>
  <si>
    <t>107</t>
  </si>
  <si>
    <t>komplet dodávka včetně montáže a podkladního betonu s opěrou   
celkem obrubníky 250/250/1000 do betonové lože  
Chodník za mostem-10.5 m=10,500 [A] 
Obrubník u asfaltové plochy před mostem-3,0 m=3,000 [B] 
Obrubník rampového napojení-2,5 m=2,500 [C] 
Obrubník vlevo za mostem-2.5 m=2,500 [D] 
Celkem: A+B+C+D=18,500 [E]</t>
  </si>
  <si>
    <t>108</t>
  </si>
  <si>
    <t>Podél říms a obrubníků vlevo-22.1 m=22,100 [A] 
Podél říms a obrubníků vpravo-27.8 m=27,800 [B] 
Celkem uliční vpusť 4*0,5 =2,000 [C] 
Spára na koncích NK-7.7+6.7=14,400 [D] 
Celkem: A+B+C+D=66,300 [E]</t>
  </si>
  <si>
    <t>109</t>
  </si>
  <si>
    <t>Podél říms a obrubníků vlevo-22.1 m=22,100 [A] 
Podél říms a obrubníků vpravo-27.8 m=27,800 [B] 
Celkem uliční vpusť 4*0,5 =2,000 [C] 
Spára na koncích NK-7.7+6.7=14,400 [D] 
Celkem: A+B+C+D=66,300 [E]</t>
  </si>
  <si>
    <t>110</t>
  </si>
  <si>
    <t>936541</t>
  </si>
  <si>
    <t>MOSTNÍ ODVODŇOVACÍ TRUBKA (POVRCHŮ IZOLACE) Z NEREZ OCELI</t>
  </si>
  <si>
    <t>Odvodňovač celoplošné izolace  3ks=3,000 [A] 
Odvodňovače dutin nosníků 9ks =9,000 [B] 
Celkem: A+B=12,000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</si>
  <si>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</si>
  <si>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111</t>
  </si>
  <si>
    <t>93660</t>
  </si>
  <si>
    <t>LIMNIGRAFICKÁ STANICE</t>
  </si>
  <si>
    <t>demontáž měřící stanice na římse vlevo, její uskladnění a zpětná demontáž 
1=1,000 [A]</t>
  </si>
  <si>
    <t>Položka zahrnuje:  
- veškerý materiál, výrobky a polotovary  
- mimostaveništní a vnitrostaveništní doprava (rovněž přesuny)  
- naložení a složení,případně s uložením  
Položka nezahrnuje:  
- x</t>
  </si>
  <si>
    <t>112</t>
  </si>
  <si>
    <t>93752</t>
  </si>
  <si>
    <t>MOBILIÁŘ - INFORMAČNÍ CEDULE</t>
  </si>
  <si>
    <t>Demontáž stávající informačních tabulí před mostem a reklamního poutače za mostem, dočasné uložení na skládku zhotovitele pro zpětné použití, zpětné osazení do nově zřízené betonové patky (beton min. C20/25-nXF3).  
Položka zahrnuje komplet manipulaci odstranění a zpětné osazení, nutné opravy/úpravy, obnovu nátěru apod.  
Celkem 4=4,000 [A]</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</si>
  <si>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</si>
  <si>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113</t>
  </si>
  <si>
    <t>938442</t>
  </si>
  <si>
    <t>OČIŠTĚNÍ ZDIVA OTRYSKÁNÍM TLAKOVOU VODOU DO 500 BARŮ</t>
  </si>
  <si>
    <t>Kamenné zdivo u Opěry O1-18.5*2,0=37,000 [A] 
Kamenné zdivo u Opěry O2-19,0*2,2=41,800 [B] 
Celkem: A+B=78,800 [C]</t>
  </si>
  <si>
    <t>Položka zahrnuje:  
- očištění předepsaným způsobem  
- odklizení vzniklého odpadu  
Položka nezahrnuje:  
- x</t>
  </si>
  <si>
    <t>114</t>
  </si>
  <si>
    <t>938543</t>
  </si>
  <si>
    <t>OČIŠTĚNÍ BETON KONSTR OTRYSKÁNÍM TLAK VODOU DO 1000 BARŮ</t>
  </si>
  <si>
    <t>50% plochy povrchů:   
Podhled a bokorys NK - 0.5*10.3*11.8=60,770 [A]                               
Úložný práh O1. - 0.5*9.7*0.75=3,638 [B]                                  
Úložný práh O2 - 0.5*9.7*0.75=3,638 [C] 
Rub křídel - 0.5*(3.6+5.6)=4,600 [D] 
Celkem: A+B+C+D=72,646 [E]</t>
  </si>
  <si>
    <t>115</t>
  </si>
  <si>
    <t>938552</t>
  </si>
  <si>
    <t>OČIŠTĚNÍ BETON KONSTR OTRYSKÁNÍM NA SUCHO KŘEMIČ PÍSKEM</t>
  </si>
  <si>
    <t>116</t>
  </si>
  <si>
    <t>96616</t>
  </si>
  <si>
    <t>BOURÁNÍ KONSTRUKCÍ ZE ŽELEZOBETONU</t>
  </si>
  <si>
    <t>Včetně odvozu a uložení na skládku dle požadavku PD a objednatele  do dodavatelem určené vzdálenosti.   
Poplatek za uložení je v položce 0141**.   
Římsy-13,6*(0.75+0.35)+0.2*(3.4+2.1+2.2+3.4)=17,180 [A] 
Příčník NK u O1- (0.16+0.18)*9=3,060 [B] 
Výplň dutin prefabrikátů O2.- 2*9*0.25*0.2=0,900 [C] 
Hlavy křídel opěry O2-0.43*(3.6+5.6)=3,956 [D] 
Celkem: A+B+C+D=25,096 [E]</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</si>
  <si>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</si>
  <si>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117</t>
  </si>
  <si>
    <t>96687</t>
  </si>
  <si>
    <t>VYBOURÁNÍ ULIČNÍCH VPUSTÍ KOMPLETNÍCH</t>
  </si>
  <si>
    <t>1=1,000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</si>
  <si>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</si>
  <si>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118</t>
  </si>
  <si>
    <t>97816</t>
  </si>
  <si>
    <t>ODSEKÁNÍ VRSTVY VYROVNÁVACÍHO BETONU NA MOSTECH</t>
  </si>
  <si>
    <t>Včetně odvozu a uložení na skládku dle požadavku PD a objednatele  do dodavatelem určené vzdálenosti.   
Položka obsahuje i poplatek za uložení na skládce 
celkem dle předpokladu - 1.03*13.6=14,008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</si>
  <si>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</si>
  <si>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119</t>
  </si>
  <si>
    <t>97817</t>
  </si>
  <si>
    <t>ODSTRANĚNÍ MOSTNÍ IZOLACE</t>
  </si>
  <si>
    <t>Včetně odvozu a uložení na skládku dle požadavku PD a objednatele  do dodavatelem určené vzdálenosti.   
Poplatek za uložení je v položce 0141**.   
123 m2=123,000 [A]</t>
  </si>
  <si>
    <t>SO 204</t>
  </si>
  <si>
    <t>MOST EV.Č. 311-015A</t>
  </si>
  <si>
    <t>celkem položka - 11332 - 123,793=123,793 [A] 
celkem položka - 12373 - 31,20=31,200 [B] 
celkem položka - 12110 - 17,685=17,685 [C] 
celkem položka - 12960 - 45,321=45,321 [D] 
celkem položka - 13173 - 144,440=144,440 [E] 
celkem položka - 13273 - 7,124=7,124 [F] 
celkem odpočet položky - 17411 - (-1)*28,25=-28,250 [G] 
celkem odpočet položky - 18222 - (-1)*0,15*97,20=-14,580 [H] 
celkem odpočet položky - 18232 - (-1)*0,15*22,50=-3,375 [I] 
Celkem: A+B+C+D+E+F+G+H+I=323,358 [J]</t>
  </si>
  <si>
    <t>Skládka definovaná a zajištění zhotovitelem stavby. 
poplatky za uložení stavebních sutí ze živice, betonu, kamene, železobetonu a oceli - skládka dle zadávacích podmínek v režii dodavatele s poplatkem a evidencí.   
celkem položka - 11353 - 0,25*0,2*22,0*2,0=2,200 [A] 
celkem položka - 11333 - 1,8*26,0=46,800 [B] - (případné ZBV méněpráce v případě využití položky 01413* u tohoto materiálu) 
celkem položka - 96613 - 1,8*87,77=157,986 [C] 
celkem položka - 96615 - 2,0*123,078=246,156 [D] 
celkem položka - 96616 - 2,5*64,120=160,300 [E] 
celkem položka - 97817 - 1,0*0,01*72,150=0,722 [F] (případně ZBV méněpráce v případě použití položky 01413* u tohoto materiálu) 
celkem položka - 97816 - 2,5*5,85=14,625 [G] 
celkem položka - 96785.A - 0,03*19,2=0,576 [H] 
celkem položka - 96718 - 1,42=1,420 [I] 
Celkem: A+B+C+D+E+F+G+H+I=630,785 [J]</t>
  </si>
  <si>
    <t>Poplatky za uložení materiálů na bázi asfaltových, dehtových izolací - skládka dle zadávacích podmínek v režii dodavatele s poplatkem a evidencí. Skládka definovaná a zajištění zhotovitelem stavby.  
Položka bude čerpána v případě že daný materiál bude  ve smyslu PAU veden jako nebezpečný odpad. V opačném případě uložení na skládku zahrnuto v položce 014122. 
celkem položka - 11333 - 1,8*26,0=46,800 [A] - (případné ZBV méněpráce v případě využití položky 01412* u tohoto materiálu) 
celkem položka - 97817 - 1,0*0,01*72,150=0,722 [B] (případně ZBV méněpráce v případě použití položky 01412* u tohoto materiálu) 
Celkem: A+B=47,522 [C]</t>
  </si>
  <si>
    <t>Položka společná pro SO 204.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204 a SO souvisejících.  
Předpokládají se všechny IS vyjma samostatných SO a přeložek. Tyto práce jsou pak zahrnuty v samostatných SO. 
V této položce je i podvěšení sítí, převěšení komplet. 
celkem komplet dle dokumentace -  kpl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</si>
  <si>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204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celkem 1=1,000 [A] KPL</t>
  </si>
  <si>
    <t>Soubor prací k SO 204 
Mostní list na objekt mostu ev.č. včetně zadání do el. evidence mostů objednatele (vše dle ČSN 73 6220, 736221 a 736222)  
Celkem - 1 ks=1,000 [A]</t>
  </si>
  <si>
    <t>Kompletní vypracování Plánu kontroly a údržby mostu dle požadavku PD odpovídajícího ke konkrétní mostní konstrukci tak, aby byl po celou dobu využití zajištěn jeho stav v použitelném stavu dle projektové dokumentace.  
Plán kontroly a údržby bude odsouhlasen objednatelem akce.  
1=1,000 [A]</t>
  </si>
  <si>
    <t>Položka v souladu se SOD a Obchodními podmínkami.   
cena za vypracování - RDS (realizační dokumentace stavby), případně za VTD a VVOK dokume 
DSPS dokumentace pro SO 204.ntaci komplet dle požadavku SOD, objednatele a požadavku zhotovitele.   
RDS dokumentace pro SO 204. 
1=1,000 [A]</t>
  </si>
  <si>
    <t>celkem dle požadavku zhotovitele a objednatele dle SOD a v daném počtu Dokumentace skutečného provedení stavby v tištění a el. podobě.  
Rozsah prací je dfinován SOD akce mezi objednatelem a dodavatelem stavby.  
DSPS dokumentace pro SO 204. 
Celkem včetně statického výpočtu zatížitelnosti dle ČSN 73 6222. 
Celkem komplet dokumentace -  kpl 1=1,000 [A]</t>
  </si>
  <si>
    <t>Kompletní práce geotechnika při založení mostní konstrukce včetně případného návrhu dopřesnění založení, vyhodnocení, popisu, doporučení. 
Komplet odsouhlasení založení mostní konstrukce geotechnikem. 
Kompletní práce geotechnika vrámci tohoto SO 
Celkem 1 kpl=1,000 [A]</t>
  </si>
  <si>
    <t>Soubor prací k SO 204 
1. HMP včetně zadání do el. evidence mostů objednatele (vše dle ČSN 73 6220, 736221 a 736222), projednání a odsouhlasení  
Celkem - 1 ks=1,000 [A]</t>
  </si>
  <si>
    <t>komplet odstranění všech drobných objektů v prostoru předpokládané polohy objektu SO 204 
celkem odstranění a vyklizení včetně odvozu, uložení s případnou likvidací a poplatkem - pod mostem, před a za mostem. Práce zahrnují i řešení kontejnerů na daný materiál a jejich přemístění dle požadavku. 
Celkem před mostem a za mostem - 48,0+72,0=120,000 [A]</t>
  </si>
  <si>
    <t>Položka zahrnuje veškerou manipulaci s vybouranou sutí a s vybouranými hmotami vč. uložení na skládku. Nezahrnuje poplatek za skládku, který se vykazuje v položce 0141**    
celkem krajnice - (0,65*1,0)*14,55+(0,65*1,0)*9,75=15,795 [A] 
celkem komunikace vrámci SO 204 - (0,65-0,2)*6,5*(19,0+14,2)=97,110 [B] 
celkem komunikace na mostě SO 204 - 0,25*6,5*6,7=10,888 [C] 
Celkem: A+B+C=123,793 [D]</t>
  </si>
  <si>
    <t>Položka zahrnuje veškerou manipulaci s vybouranou sutí a s vybouranými hmotami vč. uložení na skládku. Nezahrnuje poplatek za skládku, který se vykazuje v položce 0141**    a nebo 0141** 
celkem komunikace před, na a za mostem - 0,1*40,0*6,5=26,000 [A]</t>
  </si>
  <si>
    <t>Položka zahrnuje veškerou manipulaci s vybouranou sutí a s vybouranými hmotami vč. uložení na skládku. Nezahrnuje poplatek za skládku, který se vykazuje v položce 0141**    
celkem na mostě - 2*11,0=22,000 [A]</t>
  </si>
  <si>
    <t>Položka nezahrnuje poplatek za uložení a zahrnuje uložení na skládku.   
Vyfrézovaný materiál bude odvezen na skládku SÚS PK cestmistrovství Žamberk do Klášterce vzdálenost 20 km. Uložení bez poplatku. (bude čerpána položka dle skutečného množství) 
celkem komunikace před, na a za mostem dle SO 204 - 0,11*40,0*6,5=28,600 [A] 
Celkem dle SO 104 - 0,11*40,0*6,5*(-1)=-28,600 [B] 
Celkem: A+B=0,000 [C]</t>
  </si>
  <si>
    <t>11525</t>
  </si>
  <si>
    <t>PŘEVEDENÍ VODY POTRUBÍM DN 600 NEBO ŽLABY R.O. DO 2,0M</t>
  </si>
  <si>
    <t>Komplet práce související s převedením vody vodního toku potrubím nebo žlabem dle návrhu zhotovitele po dobu realizace stavby. Komplet včetně návrhu, realizace. Komplet 
celkem délka dle PDPS - 40,0 m=40,000 [A]</t>
  </si>
  <si>
    <t>Položka zahrnuje:  
- převedení vody na povrchu  
- zřízení, udržování a odstranění příslušného zařízení  
Položka nezahrnuje:  
- x  
Způsob měření:  
- převedení vody se uvádí buď průměrem potrubí (DN) nebo délkou rozvinutého obvodu žlabu (r.o.)</t>
  </si>
  <si>
    <t>Jedná se o humozní vrstvu vrámci SO 201.  
Položka zahrnuje pouze sejmutí s převozem na trvalou a nebo dočasnou skládku dle PD a ZOP akce  
celkem vpravo před mostem - 0,15*1,2*(49,9+29,6)=14,310 [A] 
celkem za mostem 0,15*22,5=3,375 [B] 
Celkem: A+B=17,685 [C]</t>
  </si>
  <si>
    <t>Nezahrnuje uložení uložení na skládku.    
Poplatek za uložení v samostatné položce 0141**   
celkem sanace podloží a zesílení vozovky - 0,3*2,5*(11,1+9,8)+0,3*2,5*(14,5+6,2)=31,200 [A]</t>
  </si>
  <si>
    <t>Třída těžitelnosti je uvažována dle ČSN 73 3050. Tato třída těžitelnosti odpovídá třídě I. dle ČSN 73 6133 a TKP 4- 2005.  
Vykopávky z mezideponie vhodné zeminy k danému účelu obsypu, zásypu a ohumusování.  
celkem položka - 17411 - 28,25=28,250 [A] 
celkem položka - 18222 - 0,15*97,20=14,580 [B] 
celkem položka - 18232 - 0,15*22,50=3,375 [C] 
Celkem: A+B+C=46,205 [D]</t>
  </si>
  <si>
    <t>12960</t>
  </si>
  <si>
    <t>ČIŠTĚNÍ VODOTEČÍ A MELIORAČ KANÁLŮ OD NÁNOSŮ</t>
  </si>
  <si>
    <t>celkem pro opevnění koryta toku 
celkem 0,35*(17,5+1,2*(11,0+22,8))=20,321 [A] 
celkem dle PDPS odstranění zemních hrázek - (0,5*(1,5+2,5)*1,25)*(5,0+5,0)=25,000 [B] 
Celkem: A+B=45,321 [C]</t>
  </si>
  <si>
    <t>Třída těžitelnosti je uvažována dle ČSN 73 3050. Tato třída těžitelnosti odpovídá třídě I. dle ČSN 73 6133 a TKP 4- 2005.  
celkem výkop pro opěru 01 - 5,3*8,9+0,5*5,3*2,0=52,470 [A] 
celkem výkop pro opěru 02 - 6,3*8,9+0,5*6,9*2,0=62,970 [B] 
celkem před opěrami - 1,25*2*10,1+1,25*0,5*4*1,5=29,000 [C] 
Celkem: A+B+C=144,440 [D]</t>
  </si>
  <si>
    <t>"Třída těžitelnosti je uvažována dle ČSN 73 3050. Tato třída těžitelnosti odpovídá třídě I. dle ČSN 73 6133 a TKP 4- 2005.  
Uložení není zahrnuto v položce, poplatek za uložení v samostatné položce " 
celkem pro zajišťující prahy - 0,4*1,0*(1,2*(2,8+3,8+2,3+3,4)+1,25+1,8)=7,124 [A]</t>
  </si>
  <si>
    <t>celkem položka - 12373 - 31,20=31,200 [A] 
celkem položka - 12110 - 17,685=17,685 [B] 
celkem položka -  12960 - 45,321=45,321 [C] 
celkem položka - 13173 - 144,40=144,400 [D] 
celkem položka - 13273 - 7,124=7,124 [E] 
Celkem: A+B+C+D+E=245,730 [F]</t>
  </si>
  <si>
    <t>celkem zásyp podél křídel opěry 01 - 0,5*(1,7+9,6)*2*2,5*0,5=14,125 [A] 
celkem zásyp podél křídel opěry 02 - 0,5*(1,7+9,6)*2*2,5*0,5=14,125 [B] 
Celkem: A+B=28,250 [C]</t>
  </si>
  <si>
    <t>17710</t>
  </si>
  <si>
    <t>ZEMNÍ HRÁZKY ZE ZEMIN SE ZHUTNĚNÍM</t>
  </si>
  <si>
    <t>Komplet zemní hrázky pro zajištění vodního toku včetně těsnění, dodávky atp. komplet v režii zhotovitele. 
celkem dle PDPS - (0,5*(1,5+2,5)*1,25)*(5,0+5,0)=25,000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</si>
  <si>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</si>
  <si>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cekem úprava pláně pod konstrukci komunikace před mostem - 6,5*18,8+1,25*14,5=140,325 [A] 
cekem úprava pláně pod konstrukci komunikace za mostem - 6,5*14,4+1,25*9,25=105,163 [B] 
Celkem: A+B=245,488 [C]</t>
  </si>
  <si>
    <t>celkem pod opevnění pod mostem - 17,5+10,5+16,5+1,2*(38,5+17,5+14,5+15,0+20,5+12,5)+1,2*(3,0*4)+(1,9*0,8+0,9*0,8)=203,340 [A] 
celkem pod ohmumusování - 1,2*(32,0+49,0)+22,5=119,700 [B] 
Celkem: A+B=323,040 [C]</t>
  </si>
  <si>
    <t>celkem ohumusování - 1,2*(32,0+49,0)=97,200 [A]</t>
  </si>
  <si>
    <t>18232</t>
  </si>
  <si>
    <t>ROZPROSTŘENÍ ORNICE V ROVINĚ V TL DO 0,15M</t>
  </si>
  <si>
    <t>celkem uvedení ploch do původního stavu - 22,5=22,500 [A]</t>
  </si>
  <si>
    <t>Položka zahrnuje:  
- nutné přemístění ornice z dočasných skládek vzdálených do 50m  
- rozprostření ornice v předepsané tloušťce v rovině a ve svahu do 1:5  
Položka nezahrnuje:  
- x</t>
  </si>
  <si>
    <t>celkem ohumusování - 1,2*(32,0+49,0)=97,200 [A] 
celkem uvedení ploch do původního stavu - 22,5=22,500 [B] 
Celkem: A+B=119,700 [C]</t>
  </si>
  <si>
    <t>21263</t>
  </si>
  <si>
    <t>TRATIVODY KOMPLET  Z TRUB Z PLAST HM DN DO 150MM</t>
  </si>
  <si>
    <t>celkem za opěrou 01 - 6,7+0,7+1,1=8,500 [A] 
celkem za opěrou 02 - 6,7+0,7+1,1=8,500 [B] 
Celkem: A+B=17,000 [C]</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</si>
  <si>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</si>
  <si>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celkem drenážní proužek na nosné konstrukci - 2*(6,85*0,25*0,04+2*0,25*0,5*0,04)=0,157 [A]</t>
  </si>
  <si>
    <t>22594</t>
  </si>
  <si>
    <t>ZÁPOROVÉ PAŽENÍ Z KOVU TRVALÉ</t>
  </si>
  <si>
    <t>Celkem předpokad válcované profily dle statického výpočtu zhotovitele včetně převázek. 
celkem dle PDPS - opěra 01 - 0,0337*6,0*6=1,213 [A] 
celkem dle PDPS - opěra 02 - 0,0337*6,0*6=1,213 [B] 
Celkem: A+B=2,426 [C]</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</si>
  <si>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</si>
  <si>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Výdřeva bude řešena dle návrhu zhotovitele jako dočasná nebo trvalá. Dobu bude upraven materiál zhotovitele. 
celkem opěra 01 - 9,5=9,500 [A] 
celkem opěra 02 - 9,5=9,500 [B] 
Celkem: A+B=19,000 [C]</t>
  </si>
  <si>
    <t>227831</t>
  </si>
  <si>
    <t>MIKROPILOTY KOMPLET D DO 150MM NA POVRCHU</t>
  </si>
  <si>
    <t>V ceně mikropiloty komplet trubky s vystrojením a hlavicemi. Shodně tak v případě tyčí jako tyče s maticemi a hlavicemi. Návrh dle dokumentace PDPS upřesněný dle RDS. 
celkem mikropiloty opěra 01 - 6,0*(16)=96,000 [A] 
celkem mikropiloty opěra 02 - 6,0*(16)=96,000 [B] 
Celkem: A+B=192,000 [C]</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</si>
  <si>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</si>
  <si>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26184</t>
  </si>
  <si>
    <t>VRT PRO KOTV, INJEK, MIKROPIL NA POVR TŘ III A IV D DO 200MM</t>
  </si>
  <si>
    <t>Třída vrtatelnosti dle IG průzkumu, který je přílohou dle ČSN 73 3050 od 2 do 5. Položka pro vrtání zatříděna do jedné třídy bez ohledu na rozdílnou vrtatelnost.  
pro mikropiloty je nutné do dané délky připočítat hluché vrtání z pilotážní plošiny dle požadavku zhotovitele. 
Hluché vrtání je započteno v této délce.  
Vrtání skrz základ stávajícího mostu bude započtena v těchto pracích. 
celkem mikropiloty opěra 01 - 6,0*(16)=96,000 [A] 
celkem mikropiloty opěra 02 - 6,0*(16)=96,000 [B] 
Celkem: A+B=192,000 [C]</t>
  </si>
  <si>
    <t>Třída vrtatelnosti dle IG průzkumu, který je přílohou dle ČSN 73 3050 od 2 do 5. Položka pro vrtání zatříděna do jedné třídy bez ohledu na rozdílnou vrtatelnost.  
Hluché vrtání je započteno v této délce. 
celkem dle PDPS - opěra 01 - 6,0*6=36,000 [A] 
celkem dle PDPS - opěra 02 - 6,0*6=36,000 [B] 
Celkem: A+B=72,000 [C]</t>
  </si>
  <si>
    <t>celkem beton základů C30/37 XC2,XF2,XD1 (CZ F.1.2.)-Cl 0,40;Dmax 22 
celkem opěra 01 - 0,65*1,586*8,62=8,886 [A] 
celkem opěra 02 - 0,65*1,586*8,62=8,886 [B] 
Celkem: A+B=17,772 [C]</t>
  </si>
  <si>
    <t>včetně provaření výztuže dle TZ a TP 124 
betonářská výztuž komplet do základů s vytažením do rámových stěn  
předpoklad 200 kg/m3  
celkem 0,200*(8,886+8,886)=3,554 [A]</t>
  </si>
  <si>
    <t>v přechodové oblasti dle ČSN 73 6244  
celkem 2*(4,0*7,4+2,0*1,5*2)*2=142,400 [A]</t>
  </si>
  <si>
    <t>celkem dle ČSN 73 6244 - Těsnící folie  
celkem 2*(4,0*7,4+2,0*1,5*2)=71,200 [A]</t>
  </si>
  <si>
    <t>celkem dle souboru detailu dokumentace a dle RDS 
celkem chodník vpravo - 4,5*2*12=108,000 [A] 
celkem chodník vlevo - 4,5*2*12=108,000 [B] 
Celkem: A+B=216,000 [C]</t>
  </si>
  <si>
    <t>Beton říms C30/37 XC4,XF4,XD3 (CZ,F.1.2)-Cl 0,40-Dmax 16-S4  
celkem chodník vpravo - (0,6*0,3+0,5*0,23)*12,00=3,540 [A] 
celkem chodník vlevo - (0,6*0,3+0,5*0,23)*11,25+2*0,8*0,26=3,735 [B] 
Celkem: A+B=7,275 [C]</t>
  </si>
  <si>
    <t>předpoklad 165 kg/m3  
celkem 0,165*7,275=1,200 [A]</t>
  </si>
  <si>
    <t>beton opěr a křídel C30/37 XC2,XF2,XD1 (CZ,F.1.2)-Cl 0,40-Dmax 22-S4   
celkem opěra 01 - 0,68*0,8*8,62+0,55*2,86*1,3+0,55*1,88*1,3=8,078 [A] 
celkem opěra 02 - 0,68*0,94*8,62+0,55*2,86*1,55+0,55*2,56*1,55=10,130 [B] 
plenty - 0,3*1,05*(1,3+1,55)=0,898 [C] 
Celkem: A+B+C=19,106 [D]</t>
  </si>
  <si>
    <t>včetně provaření výztuže dle TZ a TP 124 
předpoklad 210 kg/m3  
celkem 0,210*(8,07+10,13+0,89)=4,009 [A]</t>
  </si>
  <si>
    <t>42031A</t>
  </si>
  <si>
    <t>PŘECHOD DESKY MOSTNÍCH OPĚR Z PROST BETONU DO C20/25</t>
  </si>
  <si>
    <t>betonový práh z betonu C30/37 XC2,XF2,XD1 (CZ,F.1.2)-Cl 0,40-Dmax 22-S4  
celkem betonový práh 01 - (0,35*0,6*7,4)=1,554 [A] 
celkem betonový práh 02 - (0,35*0,6*7,4)=1,554 [B] 
Celkem: A+B=3,108 [C]</t>
  </si>
  <si>
    <t>Beton nosné konstrukce C35/45 XC2,XF2,XD1 (CZ,F.1.2)-Cl 0,40-Dmax 22-S4  
celkem spřahující deska - 2,49*8,62=21,464 [A] 
celkem rámové rohy - 0,6*0,68*8,62+0,6*0,68*8,62=7,034 [B] 
Celkem: A+B=28,498 [C]</t>
  </si>
  <si>
    <t>včetně provaření výztuže dle TZ a TP 124 
předpoklad 200 kg/m3  
celkem rámová deska - 0,20*21,48=4,296 [A] 
celkem rámové rohy - 0,20*7,033=1,407 [B] 
Celkem: A+B=5,703 [C]</t>
  </si>
  <si>
    <t>451311</t>
  </si>
  <si>
    <t>PODKL A VÝPLŇ VRSTVY Z PROST BET DO C8/10</t>
  </si>
  <si>
    <t>beton C8/10-XO 
celkem pod základy - 0,15*1,92*8,96*2=5,161 [A] 
celkem pod základy křídel - 0,15*1,0*(1,95+1,87+1,65+2,82)+0,15*1,0*2*1,05=1,559 [B] 
celkem pod drenáže - 0,3*0,6*(7,4)*2=2,664 [C] 
Celkem: A+B+C=9,384 [D]</t>
  </si>
  <si>
    <t>451314</t>
  </si>
  <si>
    <t>PODKLADNÍ A VÝPLŇOVÉ VRSTVY Z PROSTÉHO BETONU C25/30</t>
  </si>
  <si>
    <t>beton C25/30nXF1, C25/30nXF3 
celkem pod opevnění z dlažby - 0,15*(17,5+10,5+16,5+1,2*(38,5+17,5+14,5+15,0+20,5+12,5)+1,2*(3,0*4)+(1,9*0,8+0,9*0,8))=30,501 [A]</t>
  </si>
  <si>
    <t>celkem přechodový klín - 2*0,5*(0,3+0,65)*3,5*7,2=23,940 [A] 
celkem trativod za opěrou 01 - 0,3*0,6*(7,2)=1,296 [B] 
celkem trativod za opěrou 02 - 0,3*0,6*(7,2)=1,296 [C] 
Celkem: A+B+C=26,532 [D]</t>
  </si>
  <si>
    <t>45747</t>
  </si>
  <si>
    <t>VYROVNÁVACÍ A SPÁD VRSTVY Z MALTY ZVLÁŠTNÍ (PLASTMALTA)</t>
  </si>
  <si>
    <t>celkem včetně betonářské výztuže v položce výztuž n.k. 
celkem okraj n.k. pod okrajem izolace 0,05*0,125*(11,25+11,25)=0,141 [A]</t>
  </si>
  <si>
    <t>Položka zahrnuje:  
- dodání zvláštní malty (plastmalty) předepsané kvality  
- její rozprostření v předepsané tloušťce a v předepsaném tvaru  
Položka nezahrnuje:  
- x</t>
  </si>
  <si>
    <t>Zásyp za opěrami dle ČSN 73 6244 na dané ID dle materiálu 
celkem za opěrou 01 - 2,5*7,2+1,5*0,5*2+2,5*1,0*2=24,500 [A] 
celkem za opěrou 02 - 2,8*7,2+1,5*0,5*2+2,8*1,0*2=27,260 [B] 
Celkem: A+B=51,760 [C]</t>
  </si>
  <si>
    <t>458523</t>
  </si>
  <si>
    <t>VÝPLŇ ZA OPĚRAMI A ZDMI Z KAMENIVA DRCENÉHO, INDEX ZHUTNĚNÍ ID DO 0,9</t>
  </si>
  <si>
    <t>ochranný obsyp opěr dle ČSN 73 6244 - na ID 0,85 
celkem za opěrou 01 - 0,6*0,6*7,2=2,592 [A] 
celkem za opěrou 02 - 0,6*0,6*7,2=2,592 [B] 
Celkem: A+B=5,184 [C]</t>
  </si>
  <si>
    <t>461314</t>
  </si>
  <si>
    <t>PATKY Z PROSTÉHO BETONU C25/30</t>
  </si>
  <si>
    <t>celkem zajišťující prahy z betonu C25/30nXF3  
celkem pro zajišťující prahy - 0,4*1,0*(1,2*(2,8+3,8+2,3+3,4)+1,25+1,8)=7,124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</si>
  <si>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</si>
  <si>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celkem oprava koryta toku - 0,3*1,8*11,8+0,3*1,1*2,0=7,032 [A]</t>
  </si>
  <si>
    <t>465512</t>
  </si>
  <si>
    <t>DLAŽBY Z LOMOVÉHO KAMENE NA MC</t>
  </si>
  <si>
    <t>celkem dlažby opevnění a úprav pod mostem tl kamene 0,25m s podkladním betonem 0,1-0,15m z betonu C16/20nXF1 s vyspárováním z malty M25 XF4 a nebo M25 XF3  
celkem pod opevnění z dlažby - 0,25*(17,5+10,5+16,5+1,2*(38,5+17,5+14,5+15,0+20,5+12,5)+1,2*(3,0*4)+(1,9*0,8+0,9*0,8))=50,835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</si>
  <si>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</si>
  <si>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celkem konstrukce vozovky - 0,2*0,5*(7,5+6,5)*18,77+0,2*7,5*14,35=47,803 [A]</t>
  </si>
  <si>
    <t>celkem konstrukce vozovky - 0,25*0,5*(7,5+6,5)*18,77+0,25*7,5*14,35=59,754 [A] 
celkem pod rampová napojení - 0,25*1,1*(1,05*2,0)=0,578 [B] 
celkem pod rampová napojení - 0,25*1,1*(1,05*1,5)=0,433 [C] 
celkem sanace podloží a zesílení vozovky - 0,3*2,5*(11,1+9,8)+0,3*2,5*(14,5+6,2)=31,200 [D] 
Celkem: A+B+C+D=91,965 [E]</t>
  </si>
  <si>
    <t>celkem před mostem - (0,45)*(12,20*1,0)=5,490 [A] 
celkem za mostem - (0,45)*(7,45*1,0)=3,353 [B] 
Celkem: A+B=8,843 [C]</t>
  </si>
  <si>
    <t>celkem před mostem - (12,20*1,0)=12,200 [A] 
celkem za mostem - (7,45*1,0)=7,450 [B] 
Celkem: A+B=19,650 [C]</t>
  </si>
  <si>
    <t>celkem infiltrační postřik PI-C 0,4 kg/m2 
celkem konstrukce vozovky SO 204 - 0,5*(7,5+6,5)*18,7+7,5*14,35=238,525 [A]</t>
  </si>
  <si>
    <t>celkem spojovací postřik  PS-EM - 0,4 kg/m2 
celkem pod obrusnou vrstvu SO 204 - 1,02*260,0=265,200 [A] 
celkem pod ložnou vrstvu SO 204 - 1,05*(260,0-6,5*6,85)=226,249 [B] 
celkem pod obrusnou vrstvu SO 104 - 1,02*260,0*(-1)=- 265,200 [C] 
celkem pod ložnou vrstvu SO 104 - 1,05*(260,0-6,5*6,85)*(-1)=- 226,249 [D] 
Celkem: A+B+C+D=0,000 [E]</t>
  </si>
  <si>
    <t>574A34</t>
  </si>
  <si>
    <t>ASFALTOVÝ BETON PRO OBRUSNÉ VRSTVY ACO 11+ TL. 40MM</t>
  </si>
  <si>
    <t>celkem ACO11+ - 40 mm 
celkem obrusná vrstva SO 204 - 1,02*260,0=265,200 [A] 
celkem obrusná vrstva SO 104 - 1,02*260,0*(-1)=- 265,200 [B] 
Celkem: A+B=0,000 [C]</t>
  </si>
  <si>
    <t>ACL 16S - 60mm 
celkem ložná vrstva SO 204 - 1,05*(260,0-6,5*6,85)=226,249 [A] 
celkem ložná vrstva SO 104 - 1,05*(260,0-6,5*6,85)*(-1)=- 226,249 [B] 
Celkem: A+B=0,000 [C]</t>
  </si>
  <si>
    <t>574E06</t>
  </si>
  <si>
    <t>ASFALTOVÝ BETON PRO PODKLADNÍ VRSTVY ACP 16+, 16S</t>
  </si>
  <si>
    <t>ACP 16S 
celkem podkladní vrstva - 0,1*1,08*(260,0-6,5*6,85)=23,271 [A]</t>
  </si>
  <si>
    <t>ochrana izolace z MA 11 IV na mostě pod konstrukcí vozovky  včetně pohozu z drti  
celkem ochrana izolace - 0,04*((6,5-0,25-0,25)*6,85)=1,644 [A]</t>
  </si>
  <si>
    <t>62592</t>
  </si>
  <si>
    <t>ÚPRAVA POVRCHU BETONOVÝCH PLOCH A KONSTRUKCÍ - STRIÁŽ</t>
  </si>
  <si>
    <t>Celkem úprava povrchu římsy a chodníku na mostě   
celkem římsy - (0,8-0,05-0,05)*11,2*2=15,680 [A]</t>
  </si>
  <si>
    <t>Položka zahrnuje:  
- provedení předepsané úpravy  
Položka nezahrnuje:  
- x</t>
  </si>
  <si>
    <t>celkem opěra 01 a křídla - 1,65*7,36+1,65*(2,86+2,25)+0,5*1,65+(0,5+1,05)*1,65=23,958 [A] 
celkem opěra 02 a křídla - 1,8*7,36+1,8*(2,86+2,25)+0,5*1,8+(0,5+1,05)*1,8=26,136 [B] 
pracovní spáry opěra 01 - 0,5*(8,6+1,0+1,0+7,36)=8,980 [C] 
pracovní spáry opěra 02 - 0,5*(8,6+1,0+1,0+7,36)=8,980 [D] 
Celkem: A+B+C+D=68,054 [E]</t>
  </si>
  <si>
    <t>celkem nosná konstrukce - 6,85*7,6+0,25*2*7,36=55,740 [A] 
celkem křídla - 1,0*(2,85+2,55+2,85+2,56)=10,810 [B] 
Celkem: A+B=66,550 [C]</t>
  </si>
  <si>
    <t>celkem ochrana celoplošné izolace na mostovce  
celkem pod pravostrannou římsou - 0,75*11,25=8,438 [A] 
celkem pod levostrannou římsou - 0,75*11,25=8,438 [B] 
Celkem: A+B=16,876 [C]</t>
  </si>
  <si>
    <t>celkem opěra 01 a křídla - 1,65*7,36+1,65*(2,86+2,25)+0,5*1,65+(0,5+1,05)*1,65=23,958 [A] 
celkem opěra 02 a křídla - 1,8*7,36+1,8*(2,86+2,25)+0,5*1,8+(0,5+1,05)*1,8=26,136 [B] 
pracovní spáry opěra 01 - 0,5*(8,6+1,0+1,0+7,36)=8,980 [C] 
pracovní spáry opěra 02 - 0,5*(8,6+1,0+1,0+7,36)=8,980 [D] 
celkem základ opěry 01 - (0,65+0,9)*7,36+0,6*1,0*2+1,95*0,65+1,0*8,6+1,0*2,5*2+1,0*1,05=28,526 [E] 
celkem základ opěry 02 - (0,65+0,9)*7,36+0,6*1,0*2+1,95*0,65+1,0*8,6+1,0*2,5*2+1,0*1,05=28,526 [F] 
Celkem: A+B+C+D+E+F=125,106 [G]</t>
  </si>
  <si>
    <t>721174</t>
  </si>
  <si>
    <t>VNITŘNÍ KANALIZACE Z PLAST TRUB DN 200</t>
  </si>
  <si>
    <t>celkem prostup skrz opěru 
Celkem délka - 0,68*2=1,360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</si>
  <si>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  
Položka nezahrnuje:  
- x</t>
  </si>
  <si>
    <t>nátěr okraje n.k. dle detailů (0,4*6,85*2)=5,480 [A] 
celkem mezi římsou a křídly - (0,4*(2,55+3,25+3,25+3,25))=4,920 [B] 
Celkem: A+B=10,400 [C]</t>
  </si>
  <si>
    <t>celkem chodníky a římsy 
celkem vpravo na mostě - (0,3+0,6+0,8-0,15)*12,0=18,600 [A] 
celkem vlevo na mostě -  (0,3+0,6+0,8-0,15)*11,25+0,3*0,6*2+0,3*0,6*2=18,158 [B] 
Celkem: A+B=36,758 [C]</t>
  </si>
  <si>
    <t>78384</t>
  </si>
  <si>
    <t>NÁTĚRY BETON KONSTR TYP S5 (OS-DI)</t>
  </si>
  <si>
    <t>celkem odrazná hrana 
celkem - (0,15+0,15)*(11,25+12,0)=6,975 [A]</t>
  </si>
  <si>
    <t>86734</t>
  </si>
  <si>
    <t>CHRÁNIČKY Z TRUB OCELOVÝCH PODÉLNĚ PŮLENÝCH DN DO 200MM</t>
  </si>
  <si>
    <t>celkem pro stávající IS a jejich osazení - dle požadavku PD obdélníkového průřezu 
celkem 1*(11,25+1,0+1,0)=13,250 [A]</t>
  </si>
  <si>
    <t>Položka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</si>
  <si>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celkem chráničky v chodníku mostu vpravo - (2)*(12,00+3,0+3,0)=36,000 [A] 
celkem chráničky v chodníku mostu vlevo -  (2)*(11,25+3,0+3,0)=34,500 [B] 
Celkem: A+B=70,500 [C]</t>
  </si>
  <si>
    <t>Komplet zápradlí dle PD DUSP+PDPS a ČSN 73 6201 výšky 1,10m se svislou výplní. 
celkem dodávka zábradlí včetně kotvení a PKO dle TKP 19.B (RAL vrchní vrstvy dle požadavku objednatele)  
celkem pravá strana mostu - 12,0=12,000 [A] 
celkem levá strana mostu - 0,37+1,1+11,03+0,85+0,42=13,770 [B] 
Celkem: A+B=25,770 [C]</t>
  </si>
  <si>
    <t>91345</t>
  </si>
  <si>
    <t>NIVELAČNÍ ZNAČKY KOVOVÉ</t>
  </si>
  <si>
    <t>celkem dle PD - spodní stavba - 2*2=4,000 [A]</t>
  </si>
  <si>
    <t>Položka zahrnuje:  
- dodání a osazení nivelační značky včetně nutných zemních prací  
- vnitrostaveništní a mimostaveništní dopravu  
Položka nezahrnuje:  
- x</t>
  </si>
  <si>
    <t>celkem dle PD a ČSN evidenční číslo mostu dle detailu v souboru detailů 
celkem dle PD - 2 ks=2,000 [A]</t>
  </si>
  <si>
    <t>demontáž značky ev. číslem mostu, demontáž, odvoz a odstranění v režii zhotovitele 
celkem dle PD - 2 ks=2,000 [A]</t>
  </si>
  <si>
    <t>917223</t>
  </si>
  <si>
    <t>SILNIČNÍ A CHODNÍKOVÉ OBRUBY Z BETONOVÝCH OBRUBNÍKŮ ŠÍŘ 100MM</t>
  </si>
  <si>
    <t>celkem rampová napojení - 1,05+1,05+1,5+2,0=5,600 [A] 
celkem podél opevnění - 1,2*(3,6+2,0)=6,720 [B] 
Celkem: A+B=12,320 [C]</t>
  </si>
  <si>
    <t>celkem rampová napojení - 2,0+1,5=3,500 [A]</t>
  </si>
  <si>
    <t>celkem začátek, konec úpravy - 6,2+6,5=12,700 [A] 
celkem příčné dilatace - 2*(7,4+7,4)=29,600 [B] 
celkem podél chodníků a obrubníků - 2,0+12,0+1,5+11,25+2,0+2,0=30,750 [C] 
Celkem: A+B+C=73,050 [D]</t>
  </si>
  <si>
    <t>celkem začátek, konec úpravy - 6,2+6,5=12,700 [A] 
celkem příčné dilatace - (7,4+7,4)=14,800 [B] 
celkem podél chodníků a obrubníků - 2,0+12,0+1,5+11,25+2,0+2,0=30,750 [C] 
Celkem: A+B+C=58,250 [D]</t>
  </si>
  <si>
    <t>93160</t>
  </si>
  <si>
    <t>MOSTNÍ ZÁVĚRY ELASTICKÉ</t>
  </si>
  <si>
    <t>celkem ve vozovce příčná dilatace - 0,04*0,04*2*7,4=0,024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</si>
  <si>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</si>
  <si>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93650</t>
  </si>
  <si>
    <t>DROBNÉ DOPLŇK KONSTR KOVOVÉ</t>
  </si>
  <si>
    <t>Komplet včetně PKO shodného jako zábradlí na mostě včetně kotvení. 
Celkem konzoly pro přeložky inženýrských sítí včetně kotev, třmenů atp. Komplet dodávka a montáž dle RDS dokumentace. 
Komplet včetně PKO dle TKP 19B" 
celkem 10 ks=10,000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</si>
  <si>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</si>
  <si>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kompletní řešení odvodňovačů celoplošné izolace dle souboru detailů  
odvodňovač celoplošné izolace komplet  
celkem dle PD - 4=4,000 [A]</t>
  </si>
  <si>
    <t>96613</t>
  </si>
  <si>
    <t>BOURÁNÍ KONSTRUKCÍ Z KAMENE NA MC</t>
  </si>
  <si>
    <t>Komplet demolice dle návrhu DUSP+PDPS včetně pomocných konstrukcí a prací komplet. 
celkem beton pod dlažbami - 0,25*1,2*(20,0+10,6+8,9+16,6)+0,25*(65,2)=33,130 [A] 
celkem opěry - 1,2*1,0*8,6+1,2*2,0*(2,5+2,5)=22,320 [B] 
celkem opěry - 1,2*1,0*8,6+1,2*2,0*(2,5+2,5)=22,320 [C] 
celkem rezerva (kubatura čerpána s odsouhlasení TDI a AD) - 10,0=10,000 [D] 
Celkem: A+B+C+D=87,770 [E]</t>
  </si>
  <si>
    <t>96615</t>
  </si>
  <si>
    <t>BOURÁNÍ KONSTRUKCÍ Z PROSTÉHO BETONU</t>
  </si>
  <si>
    <t>Komplet demolice dle návrhu DUSP+PDPS včetně pomocných konstrukcí a prací komplet. Položka zahrnuje veškeré pomocné práce jako dělení, bourání vrtání atp související s touto položkou. 
celkem beton pod dlažbami - 0,15*1,2*(20,0+10,6+8,9+16,6)+0,15*(65,2)=19,878 [A] 
celkem opěry - 1,0*1,0*8,6+1,0*2,0*(2,5+2,5)=18,600 [B] 
celkem opěry - 1,0*1,0*8,6+1,0*2,0*(2,5+2,5)=18,600 [C] 
celkem základy - 1,0*2,0*(9,0+2,5+2,5)=28,000 [D] 
celkem základy - 1,0*2,0*(9,0+2,5+2,5)=28,000 [E] 
celkem rezerva (kubatura čerpána s odsouhlasení TDI a AD) - 10,0=10,000 [F] 
Celkem: A+B+C+D+E+F=123,078 [G]</t>
  </si>
  <si>
    <t>Komplet demolice dle návrhu DUSP+PDPS včetně pomocných konstrukcí a prací komplet. Položka zahrnuje veškeré pomocné práce jako dělení, bourání vrtání atp související s touto položkou. 
celkem úložné prahy - (1,5*0,5)*(8,6)+(0,75*1,1)*(8,6)=13,545 [A] 
celkem úložné prahy - (1,5*0,5)*(8,6)+(0,75*1,1)*(8,6)=13,545 [B] 
celkem nosná konstrukce - 8,6*6,0*0,3=15,480 [C] 
celkem konstrukce říms - 0,8*0,2*11,0*2=3,520 [D] 
celkem poprsní zdi - 0,95*0,35*2*11,0=7,315 [E] 
celkem zábradelní sloupky - (6+7)*(1,1*0,25*0,2)=0,715 [F] 
celkem rezerva (kubatura čerpána s odsouhlasení TDI a AD) - 10,0=10,000 [G] 
Celkem: A+B+C+D+E+F+G=64,120 [H]</t>
  </si>
  <si>
    <t>96718</t>
  </si>
  <si>
    <t>VYBOURÁNÍ ČÁSTÍ KONSTRUKCÍ KOVOVÝCH</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</si>
  <si>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odvodňovače - 0,05*(2+2)=0,200 [A] 
celkem konstrukce ložisek - předpoklad - 0,025*2*16=0,800 [B] 
celkem trubky zábradlí a kosntrukce zábradlí - 3*(12,7+15,3)*0,005=0,420 [C] 
Celkem: A+B+C=1,420 [D]</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</si>
  <si>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</si>
  <si>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96785</t>
  </si>
  <si>
    <t>VYBOURÁNÍ MOSTNÍCH DILATAČNÍCH ZÁVĚRŮ</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</si>
  <si>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ocelové podpovrchové dilatační závěry - 9,6+9,6=19,200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</si>
  <si>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</si>
  <si>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Komplet demolice dle návrhu DUSP+PDPS včetně pomocných konstrukcí a prací komplet. Položka zahrnuje veškeré pomocné práce jako dělení, bourání vrtání atp související s touto položkou. 
celkem předpoklad dle PD DUSP+PDPS 
celkem 0,15*6,5*6,0=5,850 [A]</t>
  </si>
  <si>
    <t>Komplet demolice dle návrhu DUSP+PDPS včetně pomocných konstrukcí a prací komplet. Položka zahrnuje veškeré pomocné práce jako dělení, bourání vrtání atp související s touto položkou. 
Položka podléhá rozboru dle položky 02851.A a následné uložení na skládku 
celkem předpoklad dle PD DUSP+PDPS 
celkem - 6,9*6,0+1,25*(8,3+2,0+2,0)*2=72,150 [A]</t>
  </si>
  <si>
    <t>SO 205</t>
  </si>
  <si>
    <t>MOST EV. Č.311-016</t>
  </si>
  <si>
    <t>poplatky za uložení zemin a přebytků výkopku - skládka dle zadávacích podmínek v režii dodavatele s poplatkem a evidencí   
poplatky za uložení zemin a přebytků výkopku   
celkem položka - 12573 - -75.819 m3U=-75,819 [A] 
celkem položka - 17120 - 108.94=108,940 [B] 
Celkem: A+B=33,121 [C]</t>
  </si>
  <si>
    <t>celkem položka - 96616- 2.5*21.422=53,555 [A] 
celkem položka - 97816 - 2.5*10.62=26,550 [B] 
Celkem: A+B=80,105 [C]</t>
  </si>
  <si>
    <t>poplatky za uložení materiálů na bázi asfaltových. dehtových izolací. elastomerových a pryžových ložisek - skládka dle zadávacích podmínek v režii dodavatele s poplatkem a evidencí.   
celkem položka 97817 - 0.01*2.2*51.7=1,137 [A]</t>
  </si>
  <si>
    <t>Položka zahrnuje kompletní DIO  během provozování objektu SO 205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205.     
Soustava DZ a řízení dopravy na staveništi.  
DIO bude předmětem návrhu a zajištění zhotovitele akce.    
1=1,000 [A]</t>
  </si>
  <si>
    <t>ochrana a vytyčení stávajících sítí 
1=1,000 [A]</t>
  </si>
  <si>
    <t>Kompletní práce doplňkvé diagnostiky nosné konstrukce a spodní stavby mostu s vazbou na navrhovanou opravu mostu. Tedy 
Mechanické, fyzikální a chemické vlastnosti betonových konstrukcí s vazbou na navržený rozsah prací.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</si>
  <si>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</si>
  <si>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</si>
  <si>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Mostní list na objekt včetně zadání do el. evidence mostu objednatele a správce (vše dle ČSN 73 6220. 736221 a 736222) dle SOD objednatele. vč. plánu údržby mostu   
1=1,000 [A]</t>
  </si>
  <si>
    <t>celkem dle požadavku zhotovitele a objednatele dle SOD a v daném počtu Dokumentace skutečného provedení stavby v tištění a el. podobě.  
Rozsah prací je dfinován SOD akce mezi objednatelem a dodavatelem stavby.  
DSPS dokumentace pro SO 205 
Celkem včetně statického výpočtu zatížitelnosti dle ČSN 73 6222. 
1=1,000 [A]</t>
  </si>
  <si>
    <t>Kompletní práce geotechnika při řešení pažení a výkopů, návrhu, dopřesnění, vyhodnocení, popisu, doporučení. 
Komplet odsouhlasení zapažení mostní konstrukce geotechnikem. 
Kompletní práce geotechnika vrámci tohoto SO 
Celkem 1 kpl=1,000 [A]</t>
  </si>
  <si>
    <t>celkem vyklizení prostoru pod mostem a kolem křídel od nečistot. náletových dřevin suti. předmětů vzniklých při realizaci akce komplet včetně odvozu. likvidace atp.   
398=398,000 [A]</t>
  </si>
  <si>
    <t>11201</t>
  </si>
  <si>
    <t>KÁCENÍ STROMŮ D KMENE DO 0,5M S ODSTRANĚNÍM PAŘEZŮ</t>
  </si>
  <si>
    <t>14=14,000 [A]</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</si>
  <si>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</si>
  <si>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včetně odvozu na skládku dle požadavku objednatele a dle PD akce do dodavatelem určené vzdálenosti   
položka nezahrnuje poplatek za uložení a zahrnuje uložení na skládku. poplatek za uložení v položce 0141***   
O1. - 0.55*58.6=32,230 [A] 
O2. - 0.55*83.96=46,178 [B] 
Celkem: A+B=78,408 [C]</t>
  </si>
  <si>
    <t>Odstranění kamenných římsových obrubníků, položka včetně poplatku za skládku 
2*16 m=32,000 [A]</t>
  </si>
  <si>
    <t>tloušťka 0.11m 
SO 205-354 m2=354,000 [A] 
SO 105 (-1)*354 m2=- 354,000 [B] 
Celkem: A+B=0,000 [C]</t>
  </si>
  <si>
    <t>Položka zahrnuje pouze sejmutí s převozem na trvalou a nebo dočasnou skládku dle PD a požadavku objednatele akce.   
Uložení zahrnuto v položce 17120. poplatek za případné uložení v položce 0141**   
O1 vlevo- 43.1*0.15=6,465 [A] 
O1 vpravo - 93.6*0.15=14,040 [B] 
O2 vlevo- 41.6*0.15=6,240 [C] 
O2 vpravo-78.8*0.15=11,820 [D] 
Celkem: A+B+C+D=38,565 [E]</t>
  </si>
  <si>
    <t>Třída těžitelnosti je uvažována dle ČSN 73 3050. Tato třída těžitelnosti odpovídá třídě I. dle ČSN 73 6133 a TKP 4- 2005.   
Vykopávky z mezideponie vhodné zeminy k danému účelu obsypu. zásypu a ohumusování. ""  
18222 - 257.100=257,100 [A] 
17511 - 37.254=37,254 [B] 
Celkem: A+B=294,354 [C]</t>
  </si>
  <si>
    <t>12922</t>
  </si>
  <si>
    <t>ČIŠTĚNÍ KRAJNIC OD NÁNOSU TL. DO 100MM</t>
  </si>
  <si>
    <t>ODSTRANĚNÍ KRAJNIC  
SO205-12.6+53+15.9+24.8=106,300 [B] 
SO105- (-1)*106.3=- 106,300 [A] 
Celkem: B+A=0,000 [C]</t>
  </si>
  <si>
    <t>Třída těžitelnosti je uvažována dle ČSN 73 3050. Tato třída těžitelnosti odpovídá třídě I. dle ČSN 73 6133 a TKP 4- 2005.   
Uložení není zahrnuto v položce. Zahrnuto v položce 17120. Poplatek za uložení v samostatné položce 0141**   
opěra O1-2.3*7.25+0.95*(3.7+2.4+5.1+2.6)+0.6*(7.4+1.3+8.1)=39,865 [A] 
opěra O2-1.0*7.25+0.95*(5+2.6+3.7+2.7)+0.6*(8.7+7.9)=30,510 [B] 
Celkem: A+B=70,375 [C]</t>
  </si>
  <si>
    <t>12110 - 38.565 m3=38,565 [A] 
13173 - 70.375 m3=70,375 [B] 
Celkem: A+B=108,940 [C]</t>
  </si>
  <si>
    <t>zásyp líce křídla opěry O1-0.6*(7.4+1.3+8.1)+0.95*(1.59+1.55)=13,063 [A] 
zásyp křídel opěry O2-0.6*(8.7+7.9)+0.95*(1.54+1.65)=12,991 [B] 
dosypání zemních kuželů-2*0.7*8=11,200 [C] 
Celkem: A+B+C=37,254 [D]</t>
  </si>
  <si>
    <t>celkem pro obnovu ohumusování  
O1 vlevo- 43.1=43,100 [A] 
O1 vpravo - 93.6=93,600 [B] 
O2 vlevo- 41.6=41,600 [C] 
O2 vpravo-78.8=78,800 [D] 
Celkem: A+B+C+D=257,100 [E]</t>
  </si>
  <si>
    <t>získání zeminy v položce 12573   
celkem pro obnovu ohumusování   
O1 vlevo- 43.1=43,100 [A] 
O1 vpravo - 93.6=93,600 [B] 
O2 vlevo- 41.6=41,600 [C] 
O2 vpravo-78.8=78,800 [D] 
Celkem: A+B+C+D=257,100 [E]</t>
  </si>
  <si>
    <t>celkem pro obnovu ohumusování   
O1 vlevo- 43.1=43,100 [A] 
O1 vpravo - 93.6=93,600 [B] 
O2 vlevo- 41.6=41,600 [C] 
O2 vpravo-78.8=78,800 [D] 
Celkem: A+B+C+D=257,100 [E]</t>
  </si>
  <si>
    <t>celkem odvodnění celoplošné izolace - 0.15*0.04*5.86=0,035 [A]</t>
  </si>
  <si>
    <t>celkem svislé zápory HEB 140 - délka 2,5 
celkem 0,0337*5*10=1,685 [A]</t>
  </si>
  <si>
    <t>celkem výdřeva z hraněného řeziva dle požadavku zhotovitele  
celkem plocha 4.2+3.7=7,900 [A]</t>
  </si>
  <si>
    <t>celkem vrty pro svislé zápory svislé zápory v položce 22694  
celkem -5*10=50,000 [A]</t>
  </si>
  <si>
    <t>26664</t>
  </si>
  <si>
    <t>VRTY PRO MIKROPILOTY V PODZEMÍ DO 12M TŘ VI D DO 200MM</t>
  </si>
  <si>
    <t>vrty pro prostup rubové drenáže křídly- 2*0.8=1,600 [A]</t>
  </si>
  <si>
    <t>Položky zahrnuje:  
- vlastní vrt  
- všechny potřebné pomocné práce a konstrukce (spotřeba vody při vrtání s vodním výplachem, vyčištění vrtu stlačeným vzduchem, lešení a pracovní plošiny a pod.)  
- polohu vrtů, jejich průměr, délku, případné vrtání s výpažnicí a její specifikaci určuje zadávací dokumentace  
- platí i pro event. provádění jádrových vrtů.  
Položka nezahrnuje:  
- x</t>
  </si>
  <si>
    <t>komplet vrtání. dodání bet. výztuže a vlepení do předvrtaného otvoru včetně úpravy otvoru dle RDS   
výztuž 12mm délky prutu do 0.5m do vrtu délky 0.10m   
Kotvená přibetonávka  NK - 18*2*17=612,000 [A]</t>
  </si>
  <si>
    <t>komplet vrtání. dodání bet. výztuže a vlepení do předvrtaného otvoru včetně úpravy otvoru dle RDS   
výztuž 16mm délky prutu do 0.75m do vrtu délky 0.4m   
celkem kotvená dobetonávka křídel 2*(17+17+17+18)=138,000 [A]</t>
  </si>
  <si>
    <t>v přechodové oblasti dle ČSN 73 6244   
Ochrana izolace pol. 28999 2x vrstva   
Těsnící folie   
O1. - 2*2.3*7.2=33,120 [A] 
O2. - 2*2.3*7.2=33,120 [B] 
Celkem: A+B=66,240 [C]</t>
  </si>
  <si>
    <t>celkem dle ČSN 73 6244 - Těsnící folie   
O1. - 2.3*7.2=16,560 [A] 
O2. - 2.3*7.2=16,560 [B] 
Celkem: A+B=33,120 [C]</t>
  </si>
  <si>
    <t>celkem dle souboru detailu dokumentace a VL.4-2015 5.5 kg/ks  
celkem římsy na mostě - 5.5*(2*16)=176,000 [A]</t>
  </si>
  <si>
    <t>Beton říms C30/37-XF4.XD3   
celkem římsa vpravo-0.387*16=6,192 [A] 
celkem římsa vlevo-0.355*16=5,680 [B] 
Celkem: A+B=11,872 [C]</t>
  </si>
  <si>
    <t>předpoklad 180 kg/m3 dle VL.4:2015   
0,18*11.872=2,137 [A]</t>
  </si>
  <si>
    <t>Beton opěr a křídel C30/37-XC4.XF2.XD1.   
celkem dobetonávka křídel-0.51*(5.2+5+5.1+4.85)=10,277 [A]</t>
  </si>
  <si>
    <t>předpoklad do spodní stavby - 0.185 kg/m3 0.185*10.277=1,901 [A]</t>
  </si>
  <si>
    <t>celkem přechodový práh z betonu C25/30-XF1 
C25/30-XF1 - celkem 0.237*(7.25+7.25)=3,437 [A]</t>
  </si>
  <si>
    <t>C30/37-XF2  
Příčníky - 8.89*(0.21+0.182)=3,485 [A]</t>
  </si>
  <si>
    <t>předpoklad 200 kg/m3   
0.2*3.485=0,697 [A]</t>
  </si>
  <si>
    <t>Podkladní beton opěry O1 - 0.09*7.25=0,653 [A] 
Podkladní beton opěry O2 - 0.1*7.25=0,725 [B] 
Celkem: A+B=1,378 [C]</t>
  </si>
  <si>
    <t>rampová napojení-0.15*(0.96+0.88+1.47+1.47)=0,717 [A] 
skluzy-1.25*0.15*(2.1+2.2)=0,806 [B] 
opevnění kolem křídel vlevo-0.15*1.25*(3.37+2.5)=1,101 [C] 
Celkem: A+B+C=2,624 [D]</t>
  </si>
  <si>
    <t>mezerovitý beton obet. trubní drenáže - 0.3*0.3*(7.7+7.7)=1,386 [A]</t>
  </si>
  <si>
    <t>C30/37-XF2  
Vyrovnávací vrstva - 1.1*2.2*5.3=12,826 [A]</t>
  </si>
  <si>
    <t>celkem předpoklad 100 kg/m3   
0,1*12.826=1,283 [A]</t>
  </si>
  <si>
    <t>zásyp za opěrou 
Zásyp za opěrou 01 -2.3*6.9+0.95*(6.1+4.55)=25,988 [A] 
Zásyp za opěrou 02 1.0*7.25+0.95*(4.8+6,0)=17,510 [B] 
Celkem: A+B=43,498 [C]</t>
  </si>
  <si>
    <t>opevnění paty kuželů- 1.25*(13,0+11.91)*0,5=15,569 [A]</t>
  </si>
  <si>
    <t>Celkem opevnění z kamenné dlažby do betonu s vyspárováním ve specifikaci materiálu dle PD   
rampová napojení-0.25*(0.96+0.88+1.47+1.47)=1,195 [A] 
skluzy-1.25*0.25*(2.1+2.2)=1,344 [B] 
opevnění kolem křídel vlevo-0.25*1.25*(3.37+2.5)=1,834 [C] 
Celkem: A+B+C=4,373 [D]</t>
  </si>
  <si>
    <t>Podkladní vrstva komunikace (61.1+89.2)*0.20=30,060 [A]</t>
  </si>
  <si>
    <t>Podkladní vrstva komunikace ŠDa- (61.1+89.2)*0.25=37,575 [A]</t>
  </si>
  <si>
    <t>56962</t>
  </si>
  <si>
    <t>ZPEVNĚNÍ KRAJNIC Z RECYKLOVANÉHO MATERIÁLU TL DO 100MM</t>
  </si>
  <si>
    <t>zpevnění krajnic 
SO205-12.6+53+15.9+24.8=106,300 [A] 
SO105- (-1)*106.3=- 106,300 [B] 
Celkem: A+B=0,000 [C]</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</si>
  <si>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</si>
  <si>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PI,A 0,50 kg/m2  
Infiltrační post ik z kationaktivní asfaltové emulze v množství zbytkového asfaltu 0,5 kg/m2  
s podrcením kamenivem frakce 0/2 nebo 2/4 
SO205-316m2=316,000 [A]</t>
  </si>
  <si>
    <t>PS-EM 0,4 kg/m2  
Spojovací post ik z kationaktivní asfaltové emulze ur ené pro spojovací post iky v množství  
zbytkového asfaltu 0,4 kg/m2; 
SO205-360m2=360,000 [A] 
SO105- (-1)*360m2=- 360,000 [B] 
viz. prův. a tech. zprávy, situace a vzorové řezy 
Celkem: A+B=0,000 [C]</t>
  </si>
  <si>
    <t>PS-EM 0,4 kg/m2  
Spojovací post ik z modifikované kationaktivní asfaltové emulze ur ené pro spojovací post iky  
v množství zbytkového asfaltu 0,4 kg/m2 
SO205-360m2=360,000 [A] 
SO105- (-1)*360 m2=- 360,000 [B] 
Celkem: A+B=0,000 [C]</t>
  </si>
  <si>
    <t>plocha komunikace SO205-360m2=360,000 [A] 
plocha komunikace SO 105- (-1)*360 m2=- 360,000 [B] 
Celkem: A+B=0,000 [C]</t>
  </si>
  <si>
    <t>plocha komunikace SO205-163+153 m2=316,000 [A]</t>
  </si>
  <si>
    <t>Ochrana izolace z MA 11 IV na mostě pod konstrukcí vozovky  včetně pohozu z drti   
NK - 0.035*44.1=1,544 [A]</t>
  </si>
  <si>
    <t>Položka zahrnuje zvýšené náklady na potřebná lešení a ochranná opatření.  
75% plochy povrchů:   
Podhled a bokorys NK - 75% - 0.75*9.78*4.28=31,394 [A]                              
Opěra O1. - 75% - 0.75*(9.4*1.55+1.2*7.7 ) =17,858 [B]                               
Opěra O2. - 75% - 0.75*(1.45*9.4+1.05*7.7)=16,286 [C] 
Rub a líc křídel-75%-0.75*(1*(5.35+4.85+5.3+4.73)+1.5*(5.9+6.1+5.8+5.82)+4*1.5*0.8)=45,345 [D] 
Celkem: A+B+C+D=110,883 [E]</t>
  </si>
  <si>
    <t>"Položka zahrnuje zvýšené náklady na potřebná lešení a ochranná opatření.  
15% plochy povrchů:   
Podhled a bokorys NK - 15% - 0.15*9.78*4.28 =6,279 [A]                             
Opěra O1. - 15% - 0.15*(9.4*1.55+1.2*7.7)     =3,572 [B]                            
Opěra O2. - 15% - 0.15*(1.45*9.4+1.05*7.7)=3,257 [C] 
Rub a líc křídel-15%- 0.15*(1*(5.35+4.85+5.3+4.73)+1.5*(5.9+6.1+5.8+5.82)+4*1.5*0.8)=9,069 [D] 
Celkem: A+B+C+D=22,177 [E]</t>
  </si>
  <si>
    <t>Položka zahrnuje zvýšené náklady na potřebná lešení a ochranná opatření.  
10% plochy povrchů:   
Podhled a bokorys NK - 10% - 0.1*9.78*4.28 =4,186 [A]                             
Opěra O1. - 10% - 0.1*(9.4*1.55+1.2*7.7)   =2,381 [B]                              
Opěra O2. - 10% - 0.1*(1.45*9.4+1.05*7.7)=2,172 [C] 
Rub a líc křídel-10%-0.10*(1*(5.35+4.85+5.3+4.73)+1.5*(5.9+6.1+5.8+5.82)+4*1.5*0.8)=6,046 [D] 
Celkem: A+B+C+D=14,785 [E]</t>
  </si>
  <si>
    <t>"Horní povrch NK - 52m2=52,000 [A] 
"</t>
  </si>
  <si>
    <t>100% plochy povrchů:   
Podhled a bokorys NK - 9.78*4.28=41,858 [A]                              
Opěra O1. - (9.4*1.55+1.2*7.7)=23,810 [B]                                 
Opěra O2. - (1.45*9.4+1.05*7.7)=21,715 [C] 
Rub a líc křídel-(1*(5.35+4.85+5.3+4.73)+1.5*(5.9+6.1+5.8+5.82)+4*1.5*0.8)=60,460 [D] 
Celkem: A+B+C+D=147,843 [E]</t>
  </si>
  <si>
    <t>10% plochy povrchů:   
Podhled a bokorys NK - 10% - 0.1*9.78*4.28=4,186 [A]                              
Opěra O1. - 10% - 0.1*(9.4*1.55+1.2*7.7)=2,381 [B]                                 
Opěra O2. - 10% - 0.1*(1.45*9.4+1.05*7.7)=2,172 [C] 
Rub a líc křídel-10%-0.10*(1*(5.35+4.85+5.3+4.73)+1.5*(5.9+6.1+5.8+5.82)+4*1.5*0.8)=6,046 [D] 
Celkem: A+B+C+D=14,785 [E]</t>
  </si>
  <si>
    <t>injektáž spar mezi nosníky - 50%: 16*5.3*0.5=42,400 [A]</t>
  </si>
  <si>
    <t>oprava stávajícíc kamenné dlažby  
35,4=35,400 [A]</t>
  </si>
  <si>
    <t>Rub opěry O1-1.6*7.7=12,320 [A] 
Rub opěry O2- 1.35*7.7=10,395 [B] 
Rub křídla opěry O1-1.6*(5.35+4.81)=16,256 [C] 
Rub křídel opěry O2-1.6*(4.73+5.3)=16,048 [D] 
Celkem: A+B+C+D=55,019 [E]</t>
  </si>
  <si>
    <t>NK+povrch křídla opěry O1 - 52.1+4.2+3.9+3.9+4.1=68,200 [A] 
horní povrch úložného prahu pod příčníkem-0.3*2*7.7=4,620 [B] 
Celkem: A+B=72,820 [C]</t>
  </si>
  <si>
    <t>celkem ochrana celoplošné izolace na mostovce   
celkem nosná konstrukce - 4.4+5.3+4.2+3.9+3.9+4.1=25,800 [A]</t>
  </si>
  <si>
    <t>opěra O1-1.6*7.7=12,320 [A] 
opěra O2-1.33*7.7=10,241 [B] 
Rub křídla opěry O1-1.6*(5.35+4.81)=16,256 [C] 
Rub křídel opěry O2-1.6*(4.73+5.3)=16,048 [D] 
Líc křídel-4*1.5*0.8+2*3.95+2*4.1=20,900 [E] 
Celkem: A+B+C+D+E=75,765 [F]</t>
  </si>
  <si>
    <t>Horní povrch říms mimo odraznou hranu   
Římsy na mostě a na křídle opěry O1 -0.8*16*2=25,600 [A]</t>
  </si>
  <si>
    <t>Bokorys NK - 0.39*16+0.31*16=11,200 [A]</t>
  </si>
  <si>
    <t>Odrazná hrana říms 0.15+0.15 m  
Římsy na mostě a na křídle opěry O1 -0.270*16*2=8,640 [A]</t>
  </si>
  <si>
    <t>trativod (8.6*2)=17,200 [A]</t>
  </si>
  <si>
    <t>87633</t>
  </si>
  <si>
    <t>CHRÁNIČKY Z TRUB PLASTOVÝCH DN DO 150MM</t>
  </si>
  <si>
    <t>V římse + přasah se zaústěním do přípustné hloubky 4*(16+2*2)=80,000 [A]</t>
  </si>
  <si>
    <t>kompletní odstranění zábradlí na mostě a na předmostích v režii zhotovitele včetně likvidace    
zábradlí na mostě-2*16=32,000 [A]</t>
  </si>
  <si>
    <t>9113B1</t>
  </si>
  <si>
    <t>SVODIDLO OCEL SILNIČ JEDNOSTR, ÚROVEŇ ZADRŽ H1 -DODÁVKA A MONTÁŽ</t>
  </si>
  <si>
    <t>silniční svodidlo na předmostí-4+30+24+24=82,000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</si>
  <si>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</si>
  <si>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9117C1</t>
  </si>
  <si>
    <t>SVOD OCEL ZÁBRADEL ÚROVEŇ ZADRŽ H2 - DODÁVKA A MONTÁŽ</t>
  </si>
  <si>
    <t>celkem dodávka zábradlí včetně kotvení a PKO dle TKP 19.B - zábradlí podél chodníku dle PD a TP 186   
svodidlo na mostě-2*18=36,000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</si>
  <si>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</si>
  <si>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celkem dle PD a ČSN 2=2,000 [A]  
 evidenční číslo mostu dle detailu v souboru detailů</t>
  </si>
  <si>
    <t>Včetně odvozu a uložení na skládku dodavatelem s do dodavatelem určené vzdálenosti.    
Evidenční číslo mostu- 2ks=2,000 [A]</t>
  </si>
  <si>
    <t>sloupek pro  ev. čísla mostu 
2=2,000 [A]</t>
  </si>
  <si>
    <t>komplet dodávka včetně montáže a podkladního betonu s opěrou   
celkem obrubníky 150/250/1000 do betonové lože  
Obrubníky kolem rampového napojení-0.6+2.5+2.5+0.6+0.65+3.35+2.58+1.75+1.65+0.8+2.78+3.48=23,240 [A] 
Obrubníky vlevo od mostu-5.6+7.0=12,600 [B] 
Celkem: A+B=35,840 [C]</t>
  </si>
  <si>
    <t>komplet dodávka včetně montáže a podkladního betonu s opěrou   
celkem obrubníky 150/250/1000 do betonové lože  
Obrubníky kolem rampového napojení-4*2.5=10,000 [A]</t>
  </si>
  <si>
    <t>Podél říms a obrubníků vlevo-21.0 m=21,000 [A] 
Podél říms a obrubníků vpravo-21.0 m=21,000 [B] 
Spára na koncích NK-7.97+7.97=15,940 [C] 
Celkem: A+B+C=57,940 [D]</t>
  </si>
  <si>
    <t>93639</t>
  </si>
  <si>
    <t>ZAÚSTĚNÍ SKLUZŮ (VČET DLAŽBY Z LOM KAMENE)</t>
  </si>
  <si>
    <t>Vsakovajcí jímky pod skluzy-2 ks=2,000 [A]</t>
  </si>
  <si>
    <t>Očištění kamenné dlažby-35.4ii=35,400 [A]</t>
  </si>
  <si>
    <t>"50% plochy povrchů:   
Podhled a bokorys NK - 0.5*9.78*4.28=20,929 [A]                              
Opěra O1. - 0.5*(9.4*1.55+1.2*7.7)=11,905 [B]                                 
Opěra O2. - 0.5*(1.45*9.4+1.05*7.7)=10,858 [C] 
Rub a líc křídel-0.5*(1*(5.35+4.85+5.3+4.73)+1.5*(5.9+6.1+5.8+5.82)+4*1.5*0.8)=30,230 [D] 
Celkem: A+B+C+D=73,922 [E]</t>
  </si>
  <si>
    <t>Včetně odvozu a uložení na skládku dle požadavku PD a objednatele  do dodavatelem určené vzdálenosti.   
Poplatek za uložení je v položce 0141**.   
Římsy-16*(0.259+0.240)=7,984 [A] 
Příčník NK u O1- (0.275*0.6+0.291*0.6)*9.4=3,192 [B] 
Hlavy křídel opěry-0.51*(4.97+5.170+4.85+5.1)=10,246 [C] 
Celkem: A+B+C=21,422 [D]</t>
  </si>
  <si>
    <t>Včetně odvozu a uložení na skládku dle požadavku PD a objednatele  do dodavatelem určené vzdálenosti.   
Položka obsahuje i poplatek za uložení na skládce 
celkem dle předpokladu - 1.77*6.0=10,620 [A]</t>
  </si>
  <si>
    <t>Včetně odvozu a uložení na skládku dle požadavku PD a objednatele  do dodavatelem určené vzdálenosti.   
Poplatek za uložení je v položce 0141**.   
51.7 m2=51,700 [A]</t>
  </si>
  <si>
    <t>SO 206</t>
  </si>
  <si>
    <t>MOST EV. Č.311-017</t>
  </si>
  <si>
    <t>poplatky za uložení zemin a přebytků výkopku - skládka dle zadávacích podmínek v režii dodavatele s poplatkem a evidencí   
poplatky za uložení zemin a přebytků výkopku   
celkem položka - 12573 - -50.593 m3=-50,593 [A] 
celkem položka - 17120 - 120.109=120,109 [B] 
Celkem: A+B=69,516 [C]</t>
  </si>
  <si>
    <t>celkem položka - 96616- 2.5*17.703=44,258 [A] 
celkem položka - 97816 - 2.5*3.880=9,700 [B] 
Celkem: A+B=53,958 [C]</t>
  </si>
  <si>
    <t>poplatky za uložení materiálů na bázi asfaltových. dehtových izolací. elastomerových a pryžových ložisek - skládka dle zadávacích podmínek v režii dodavatele s poplatkem a evidencí.   
celkem položka 97817 - 0.01*2.2*39.4=0,867 [A]</t>
  </si>
  <si>
    <t>Položka zahrnuje kompletní DIO  během provozování objektu SO 206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206.     
Soustava DZ a řízení dopravy na staveništi.  
DIO bude předmětem návrhu a zajištění zhotovitele akce.    
1=1,000 [A]</t>
  </si>
  <si>
    <t>celkem dle požadavku zhotovitele a objednatele dle SOD a v daném počtu Dokumentace skutečného provedení stavby v tištění a el. podobě.  
Rozsah prací je dfinován SOD akce mezi objednatelem a dodavatelem stavby.  
DSPS dokumentace pro SO 206 
Celkem včetně statického výpočtu zatížitelnosti dle ČSN 73 6222. 
Celkem 1=1,000 [A]</t>
  </si>
  <si>
    <t>Kompletní práce geotechnika při řešení pažení a výkopů, návrhu, dopřesnění, vyhodnocení, popisu, doporučení. 
Komplet odsouhlasení zapažení mostní konstrukce geotechnikem. 
Kompletní práce geotechnika vrámci tohoto SO 
1=1,000 [A]</t>
  </si>
  <si>
    <t>Vypracování a odsouhlasení havarijního a povodňového plánu. Položka včetně projednání a odsouhlasení příslušnými úřady 
1=1,000 [A]</t>
  </si>
  <si>
    <t>celkem vyklizení prostoru pod mostem a kolem křídel od nečistot. náletových dřevin suti. předmětů vzniklých při realizaci akce komplet včetně odvozu. likvidace atp.   
202m2=202,000 [A]</t>
  </si>
  <si>
    <t>včetně odvozu na skládku dle požadavku objednatele a dle PD akce do dodavatelem určené vzdálenosti   
položka nezahrnuje poplatek za uložení a zahrnuje uložení na skládku. poplatek za uložení v položce 0141***   
O1. - 0.55*69.32=38,126 [A] 
O2. - 0.55*166.93=91,812 [B] 
Celkem: A+B=129,938 [C]</t>
  </si>
  <si>
    <t>Odstranění kamenných římsových obrubníků, položka včetně poplatku za skládku 
15+14 m=29,000 [A]</t>
  </si>
  <si>
    <t>tloušťka 0.1m 
SO 206- 429m3=429,000 [A] 
SO 107- (-1)*429 m3=- 429,000 [B] 
Celkem: A+B=0,000 [C]</t>
  </si>
  <si>
    <t>Položka zahrnuje pouze sejmutí s převozem na trvalou a nebo dočasnou skládku dle PD a požadavku objednatele akce.   
Uložení zahrnuto v položce 17120. poplatek za případné uložení v položce 0141**   
O1 vlevo- 51.0*0.15=7,650 [A] 
O1 vpravo - 37.5*0.15=5,625 [B] 
O2 vlevo- 33.5*0.15=5,025 [C] 
O2 vpravo-32.9*0.15=4,935 [D] 
Celkem: A+B+C+D=23,235 [E]</t>
  </si>
  <si>
    <t>Třída těžitelnosti je uvažována dle ČSN 73 3050. Tato třída těžitelnosti odpovídá třídě I. dle ČSN 73 6133 a TKP 4- 2005.   
Vykopávky z mezideponie vhodné zeminy k danému účelu obsypu. zásypu a ohumusování. ""  
18222 - 154,900=154,900 [A] 
17511 - 27.358=27,358 [B] 
Celkem: A+B=182,258 [C]</t>
  </si>
  <si>
    <t>ODSTRANĚNÍ KRAJNIC  
SO206-14.1+13.8+9.0+10.9+11.4=59,200 [A] 
SO107- (-1)*59.2=-59,200 [B] 
Celkem: A+B=0,000 [C]</t>
  </si>
  <si>
    <t>Třída těžitelnosti je uvažována dle ČSN 73 3050. Tato třída těžitelnosti odpovídá třídě I. dle ČSN 73 6133 a TKP 4- 2005.   
Uložení není zahrnuto v položce. Zahrnuto v položce 17120. Poplatek za uložení v samostatné položce 0141**   
opěra O1-2.7*7.8+1.6*(6.5+4.8)+0.61*(7.2+8.2)=48,534 [A] 
opěra O2-2.2*7.8+1.6*(7.7+6.5)+0.6*(7.1+7)=48,340 [B] 
Celkem: A+B=96,874 [C]</t>
  </si>
  <si>
    <t>12110 - 23.235 m3=23,235 [A] 
13173 - 96.874 m3=96,874 [B] 
Celkem: A+B=120,109 [C]</t>
  </si>
  <si>
    <t>zásyp líce křídla opěry O1-1.6*(1.5+1.44)+0.61*(7.2+8.2)=14,098 [A] 
zásyp křídel opěry O2-1.6*(1.5+1.5)+0.6*(7.1+7)=13,260 [B] 
Celkem: A+B=27,358 [C]</t>
  </si>
  <si>
    <t>celkem pro obnovu ohumusování  
O1 vlevo- 51.0=51,000 [A] 
O1 vpravo - 37.5=37,500 [B] 
O2 vlevo- 33.5=33,500 [C] 
O2 vpravo-32.9=32,900 [D] 
Celkem: A+B+C+D=154,900 [E]</t>
  </si>
  <si>
    <t>získání zeminy v položce 12573   
celkem pro obnovu ohumusování   
O1 vlevo- 51.0=51,000 [A] 
O1 vpravo - 37.5=37,500 [B] 
O2 vlevo- 33.5=33,500 [C] 
O2 vpravo-32.9=32,900 [D] 
Celkem: A+B+C+D=154,900 [E]</t>
  </si>
  <si>
    <t>celkem pro obnovu ohumusování   
O1 vlevo- 51.0=51,000 [A] 
O1 vpravo - 37.5=37,500 [B] 
O2 vlevo- 33.5=33,500 [C] 
O2 vpravo-32.9=32,900 [D] 
Celkem: A+B+C+D=154,900 [E]</t>
  </si>
  <si>
    <t>celkem odvodnění celoplošné izolace - 2*0.15*0.04*5.2=0,062 [A]</t>
  </si>
  <si>
    <t>239325</t>
  </si>
  <si>
    <t>PODZEMNÍ STĚNY ZE ŽELEZOBETONU DO C30/37 (B37)</t>
  </si>
  <si>
    <t>pažící nekotvená železobetonová stěna 2*3*0.6*4.5=16,200 [A]</t>
  </si>
  <si>
    <t>Položka zahrnuje:   
- ukončení podzemní stěny pod ústím vrtu a vyplnění zbývající části sypaninou nebo kamenivem  
- odbourání a odstranění znehodnocené části výplně a úprava hlavy podzemní stěny před výstavbou další konstrukční části  
- zřízení výplně podzemní stěny pod hladinou vody.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Způsob měření:  
- objem betonu pro přebetonování a nadbetonování se nepřičítá ke stanovenému objemu výplně podzemních stěn</t>
  </si>
  <si>
    <t>239365</t>
  </si>
  <si>
    <t>VÝZTUŽ PODZEM STĚN Z OCELI 10505, B500B</t>
  </si>
  <si>
    <t>celkem 100kg/m3  0.1*16.2=1,620 [A]</t>
  </si>
  <si>
    <t>vrty pro prostup rubové drenáže křídly- 2*0.7=1,400 [A]</t>
  </si>
  <si>
    <t>komplet vrtání. dodání bet. výztuže a vlepení do předvrtaného otvoru včetně úpravy otvoru dle RDS   
výztuž 12mm délky prutu do 0.5m do vrtu délky 0.10m   
Kotvená přibetonávka  NK - 15*2*16=480,000 [A]</t>
  </si>
  <si>
    <t>komplet vrtání. dodání bet. výztuže a vlepení do předvrtaného otvoru včetně úpravy otvoru dle RDS   
výztuž 16mm délky prutu do 0.75m do vrtu délky 0.4m   
celkem kotvená dobetonávka křídel 2*(16+15+16+18)=130,000 [A]</t>
  </si>
  <si>
    <t>v přechodové oblasti dle ČSN 73 6244   
Ochrana izolace pol. 28999 2x vrstva   
Těsnící folie   
O1. - 2*2.6*7.0=36,400 [A] 
O2. - 2*22.9=45,800 [B] 
Celkem: A+B=82,200 [C]</t>
  </si>
  <si>
    <t>celkem dle ČSN 73 6244 - Těsnící folie   
O1. - 2.6*7.0=18,200 [A] 
O2. - 22.9=22,900 [B] 
Celkem: A+B=41,100 [C]</t>
  </si>
  <si>
    <t>celkem dle souboru detailu dokumentace a VL.4-2015 5.5 kg/ks  
celkem římsy na mostě - 5.5*(15+15)=165,000 [A]</t>
  </si>
  <si>
    <t>Beton říms C30/37-XF4.XD3   
celkem římsa vpravo-0.41*13.9=5,699 [A] 
celkem římsa vlevo-0.4*14.190=5,676 [B] 
Celkem: A+B=11,375 [C]</t>
  </si>
  <si>
    <t>předpoklad 180 kg/m3 dle VL.4:2015   
0,18*11.375=2,048 [A]</t>
  </si>
  <si>
    <t>Beton opěr a křídel C30/37-XC4.XF2.XD1.   
celkem dobetonávka křídel-0.5*(4.45+4+5.35+4.5)=9,150 [A] 
celkem přibetonávka úložného prahu-0.2*0.65*(7.78+7.94)=2,044 [B] 
Celkem: A+B=11,194 [C]</t>
  </si>
  <si>
    <t>předpoklad do spodní stavby - 0.185 kg/m3 0.185*11.194=2,071 [A]</t>
  </si>
  <si>
    <t>celkem přechodový práh z betonu C25/30-XF1 
C25/30-XF1 - celkem 0.237*(7.78+7.78)=3,688 [A]</t>
  </si>
  <si>
    <t>C30/37-XF2  
Příčník opěry O1 - 0.45*0.8*8.4=3,024 [A] 
Příčník opěry O2-0.45*0.75*9.45=3,189 [B] 
Celkem: A+B=6,213 [C]</t>
  </si>
  <si>
    <t>předpoklad 200 kg/m3   
0.2*6.213=1,243 [A]</t>
  </si>
  <si>
    <t>Podkladní beton opěry O1 - 0.19*7.7=1,463 [A] 
Podkladní beton opěry O2 - 0.19*8.05=1,530 [B] 
Podkladní beton u římsy vlevo za mostem-0.1*1.04=0,104 [C] 
Celkem: A+B+C=3,097 [D]</t>
  </si>
  <si>
    <t>rampová napojení-0.15*(1.14+1.07+1.15+1.67)=0,755 [A] 
skluzy a opevnění příkopů-1.25*0.15*(17.5+4.96+5.35)=5,214 [B] 
Celkem: A+B=5,969 [C]</t>
  </si>
  <si>
    <t>mezerovitý beton obet. trubní drenáže - 0.3*0.3*(7.78+8.1)=1,429 [A]</t>
  </si>
  <si>
    <t>C30/37-XF2  
Vyrovnávací vrstva - 2.64*4.3=11,352 [A]</t>
  </si>
  <si>
    <t>celkem předpoklad 100 kg/m3   
0,1*11.352=1,135 [A]</t>
  </si>
  <si>
    <t>zásyp za opěrou 
opěra O1-2.7*7.8+1.6*(5.0+3.36)=34,436 [A] 
opěra O2-2.2*7.8+1.6*(6.2+5.0)=35,080 [B] 
Celkem: A+B=69,516 [C]</t>
  </si>
  <si>
    <t>Celkem opevnění z kamenné dlažby do betonu s vyspárováním ve specifikaci materiálu dle PD   
rampová napojení-0.25*(1.14+1.07+1.15+1.67)=1,258 [A] 
skluzy a opevnění příkopů-1.25*0.25*(17.5+4.96+5.35)=8,691 [B] 
Celkem: A+B=9,949 [C]</t>
  </si>
  <si>
    <t>Podkladní vrstva komunikace (69.32+166.93)*0.20=47,250 [A]</t>
  </si>
  <si>
    <t>Podkladní vrstva komunikace ŠDa- (69.32+166.93)*0.25=59,063 [A]</t>
  </si>
  <si>
    <t>zpevnění krajnic 
SO206-8.2+5.4+11.3+7.2+14.0=46,100 [A] 
SO107- (-1)*46.1=-46,100 [B] 
Celkem: A+B=0,000 [C]</t>
  </si>
  <si>
    <t>PI,A 0,50 kg/m2  
Infiltrační post ik z kationaktivní asfaltové emulze v množství zbytkového asfaltu 0,5 kg/m2  
s podrcením kamenivem frakce 0/2 nebo 2/4 
SO206-395m2=395,000 [A]</t>
  </si>
  <si>
    <t>PS-EM 0,4 kg/m2  
Spojovací post ik z kationaktivní asfaltové emulze ur ené pro spojovací post iky v množství  
zbytkového asfaltu 0,4 kg/m2; 
SO206-430m2=430,000 [A] 
SO107- (-1)*430 m2=- 430,000 [B] 
viz. prův. a tech. zprávy, situace a vzorové řezy 
Celkem: A+B=0,000 [C]</t>
  </si>
  <si>
    <t>PS-EM 0,4 kg/m2  
Spojovací post ik z modifikované kationaktivní asfaltové emulze ur ené pro spojovací post iky  
v množství zbytkového asfaltu 0,4 kg/m2 
SO206-430m2=430,000 [A] 
SO107- (-1)*430 m2=- 430,000 [B] 
Celkem: A+B=0,000 [C]</t>
  </si>
  <si>
    <t>plocha komunikace SO206-430m2=430,000 [B] 
plocha komunikace SO 107- (-1)*430 m2=- 430,000 [A] 
Celkem: B+A=0,000 [C]</t>
  </si>
  <si>
    <t>plocha komunikace SO206- 269+126 m2=395,000 [A]</t>
  </si>
  <si>
    <t>Ochrana izolace z MA 11 IV na mostě pod konstrukcí vozovky  včetně pohozu z drti   
NK - 0.035*36.3=1,271 [A]</t>
  </si>
  <si>
    <t>Položka zahrnuje zvýšené náklady na potřebná lešení a ochranná opatření.  
75% plochy povrchů:   
Podhled a bokorys NK - 75% - 0.75*9.32*3.28=22,927 [A]                              
Opěra O1. - 75% - 0.75*(9.2*1.52 )=10,488 [B]                                
Opěra O2. - 75% - 0.75*(1.44*9.2)=9,936 [C] 
Rub a líc křídel-75%-0.75*(1.2*(4.57+3.9+5.15+4.72)+1.5*(5.27+5.3+5.45+5.4)+4*1.2*0.7)=43,124 [D] 
Celkem: A+B+C+D=86,475 [E]</t>
  </si>
  <si>
    <t>Položka zahrnuje zvýšené náklady na potřebná lešení a ochranná opatření.  
15% plochy povrchů:   
Podhled a bokorys NK - 15% - 0.15*9.32*3.28=4,585 [A]                              
Opěra O1. - 15% - 0.15*(9.2*1.52 )=2,098 [B]                                
Opěra O2. - 15% - 0.15*(1.44*9.2)=1,987 [C] 
Rub a líc křídel-15%-0.15*(1.2*(4.57+3.9+5.15+4.72)+1.5*(5.27+5.3+5.45+5.4)+4*1.2*0.7)=8,625 [D] 
Celkem: A+B+C+D=17,295 [E]</t>
  </si>
  <si>
    <t>Položka zahrnuje zvýšené náklady na potřebná lešení a ochranná opatření.  
10% plochy povrchů:   
Podhled a bokorys NK - 10% - 0.10*9.32*3.28=3,057 [A]                              
Opěra O1. - 10% - 0.10*(9.2*1.52)=1,398 [B]                                
Opěra O2. - 10% - 0.10*(1.44*9.2)=1,325 [C] 
Rub a líc křídel-10%-0.10*(1.2*(4.57+3.9+5.15+4.72)+1.5*(5.27+5.3+5.45+5.4)+4*1.2*0.7)=5,750 [D] 
Celkem: A+B+C+D=11,530 [E]</t>
  </si>
  <si>
    <t>Horní povrch NK - 43.0=43,000 [A]</t>
  </si>
  <si>
    <t>100% plochy povrchů:   
Podhled a bokorys NK - 9.32*3.28=30,570 [A]                              
Opěra O1.- (9.2*1.52)=13,984 [B]                                
Opěra O2. - (1.44*9.2)=13,248 [C] 
Rub a líc křídel- (1.2*(4.57+3.9+5.15+4.72)+1.5*(5.27+5.3+5.45+5.4)+4*1.2*0.7)=57,498 [D] 
Celkem: A+B+C+D=115,300 [E]</t>
  </si>
  <si>
    <t>"10% plochy povrchů:   
Podhled a bokorys NK - 10% - 0.10*9.32*3.28=3,057 [A]                              
Opěra O1. - 10% - 0.10*(9.2*1.52) =1,398 [B]                             
Opěra O2. - 10% - 0.10*(1.44*9.2)=1,325 [C] 
Rub a líc křídel-10%-0.10*(1.2*(4.57+3.9+5.15+4.72)+1.5*(5.27+5.3+5.45+5.4)+4*1.2*0.7)=5,750 [D] 
Celkem: A+B+C+D=11,530 [E]</t>
  </si>
  <si>
    <t>10% plochy povrchů:   
Podhled a bokorys NK - 10% - 0.10*9.32*3.28=3,057 [A]                              
Opěra O1. - 10% - 0.10*(9.2*1.52) =1,398 [B]                       
Opěra O2. - 10% - 0.10*(1.44*9.2)=1,325 [C] 
Rub a líc křídel-10%-0.10*(1.2*(4.57+3.9+5.15+4.72)+1.5*(5.27+5.3+5.45+5.4)+4*1.2*0.7)=5,750 [D] 
Celkem: A+B+C+D=11,530 [E]</t>
  </si>
  <si>
    <t>injektáž spar mezi nosníky - 50%: 15*4.03*0.5=30,225 [A]</t>
  </si>
  <si>
    <t>oprava stávajícíc kamenné dlažby  
61=61,000 [A]</t>
  </si>
  <si>
    <t>Rub opěry O1-1.45*7.8=11,310 [A] 
Rub opěry O2- 1.4*7.95=11,130 [B] 
Rub křídla opěry O1-1.8*(4.57+3.92)=15,282 [D] 
Rub křídel opěry O2-1.8*(5.36+4.7)=18,108 [C] 
Celkem: A+B+D+C=55,830 [E]</t>
  </si>
  <si>
    <t>NK+povrch křídla opěry O1 - 43.1+3.1+2.9+3.2+3.3=55,600 [A]</t>
  </si>
  <si>
    <t>celkem ochrana celoplošné izolace na mostovce   
celkem nosná konstrukce - 3.8+3.8+3.1+2.9+3.2+3.3=20,100 [A]</t>
  </si>
  <si>
    <t>Rub opěry O1-1.45*7.8=11,310 [A] 
Rub opěry O2- 1.4*7.95=11,130 [B] 
Rub křídla opěry O1-1.8*(4.57+3.92)=15,282 [C] 
Rub křídel opěry O2-1.8*(5.36+4.7)=18,108 [D] 
Líc křídel-4*1.5*0.8+2*4.2+2*4.4=22,000 [E] 
Celkem: A+B+C+D+E=77,830 [F]</t>
  </si>
  <si>
    <t>Horní povrch říms mimo odraznou hranu   
Římsy na mostě a na křídle opěry O1 -0.8*(13.9+14)=22,320 [A]</t>
  </si>
  <si>
    <t>Bokorys NK - 0.41*(13.78+13.91)=11,353 [A]</t>
  </si>
  <si>
    <t>Odrazná hrana říms 0.15+0.15 m  
Římsy na mostě a na křídle opěry O1 -0.270*(13.9+14.7)=7,722 [A]</t>
  </si>
  <si>
    <t>trativod (8.6+8.8)=17,400 [A]</t>
  </si>
  <si>
    <t>V římse + přasah se zaústěním do přípustné hloubky 2*(13.9+2*2)=35,800 [A]</t>
  </si>
  <si>
    <t>kompletní odstranění zábradlí na mostě a na předmostích v režii zhotovitele včetně likvidace    
zábradlí na mostě-13.85+13.9=27,750 [A]</t>
  </si>
  <si>
    <t>celkem dodávka zábradlí včetně kotvení a PKO dle TKP 19.B (RAL vrchní vrstvy dle římsa vlevo-13,850 m=13,850 [B] 
římsa vpravo-13.9 m=13,900 [A] 
Celkem: B+A=27,750 [C]</t>
  </si>
  <si>
    <t>celkem dle PD a ČSN 2=2,000 [A] 
 evidenční číslo mostu</t>
  </si>
  <si>
    <t>"celkem svislé DZ  
značka B16 a IS 2a-2ks=2,000 [A] 
"</t>
  </si>
  <si>
    <t>Včetně odvozu a uložení na skládku dodavatelem s do dodavatelem určené vzdálenosti.    
Evidenční číslo mostu-2ks=2,000 [A] 
značka B16 a IS 2a-2ks=2,000 [B] 
Celkem: A+B=4,000 [C]</t>
  </si>
  <si>
    <t>sloupek pro značky B16 a IS 2a a držáky pro ev. čísla mostu 
3=3,000 [A]</t>
  </si>
  <si>
    <t>komplet dodávka včetně montáže a podkladního betonu s opěrou   
celkem obrubníky 150/250/1000 do betonové lože  
Obrubníky kolem rampového napojení-3*(0.8+1.8)+2.5+0.7=11,000 [A] 
Obrubníky kolem kamenné dlažby- 1.55+7.3+4.0+4.8+1.55+6.0=25,200 [B] 
Celkem: A+B=36,200 [C]</t>
  </si>
  <si>
    <t>Podél říms a obrubníků vlevo-14.7+2*2.5 m=19,700 [A] 
Podél říms a obrubníků vpravo-18.9 m=18,900 [B] 
Spára na koncích NK-7.8+8.1=15,900 [C] 
Celkem: A+B+C=54,500 [D]</t>
  </si>
  <si>
    <t>Očištění kamenné dlažby- 61.0=61,000 [A]</t>
  </si>
  <si>
    <t>50% plochy povrchů:   
Podhled a bokorys NK - 0.5*9.32*3.28=15,285 [A]                              
Opěra O1.- 0.5*(9.2*1.52)=6,992 [B]                                
Opěra O2. - 0.5*(1.44*9.2)=6,624 [C] 
Rub a líc křídel- 0.5*(1.2*(4.57+3.9+5.15+4.72)+1.5*(5.27+5.3+5.45+5.4)+4*1.2*0.7)=28,749 [D] 
Celkem: A+B+C+D=57,650 [E]</t>
  </si>
  <si>
    <t>50% plochy povrchů:   
Podhled a bokorys NK - 0.5*9.32*3.28=15,285 [A]                              
Opěra O1.- 0.5*(9.2*1.52)=6,992 [B]                                
Opěra O2. - 0.5*(1.44*9.2)=6,624 [C] 
Rub a líc křídel-0.5*(1.2*(4.57+3.9+5.15+4.72)+1.5*(5.27+5.3+5.45+5.4)+4*1.2*0.7)=28,749 [D] 
Celkem: A+B+C+D=57,650 [E]</t>
  </si>
  <si>
    <t>Včetně odvozu a uložení na skládku dle požadavku PD a objednatele  do dodavatelem určené vzdálenosti.   
Poplatek za uložení je v položce 0141**.   
Římsy-14.12*0.2+0.240*13.9=6,160 [A] 
Příčník NK- 0.22*0.5*(9.35+9.35)=2,057 [B] 
Hlavy křídel opěry- 0.51*(4.6+4.4+4.7+4.9)=9,486 [C] 
Celkem: A+B+C=17,703 [D]</t>
  </si>
  <si>
    <t>Včetně odvozu a uložení na skládku dle požadavku PD a objednatele  do dodavatelem určené vzdálenosti.   
Položka obsahuje i poplatek za uložení na skládce 
celkem dle předpokladu - 0.82*4.73=3,879 [A]</t>
  </si>
  <si>
    <t>Včetně odvozu a uložení na skládku dle požadavku PD a objednatele  do dodavatelem určené vzdálenosti.   
Poplatek za uložení je v položce 0141**.   
39.4 m2=39,400 [A]</t>
  </si>
  <si>
    <t>SO 207</t>
  </si>
  <si>
    <t>MOST EV.Č. 311-019</t>
  </si>
  <si>
    <t>poplatky za uložení zemin a přebytků výkopku - skládka dle zadávacích podmínek v režii dodavatele s poplatkem a evidencí  
celkem položka - 11332 - 241,744=241,744 [A] 
celkem položka - 12110 - 11,250=11,250 [B] 
celkem položka - 12920 - 35,425=35,425 [C] 
celkem položka - 12930 - 16,60=16,600 [D] 
celkem položka - 13173 - 70,50=70,500 [E] 
celkem položka - 13273 - 8,40=8,400 [F] 
celkem odpočet položky - 18222 - (-1)*0,15*33,125=-4,969 [G] 
celkem odpočet položky - 18232 - (-1)*0,15*11,25=-1,688 [H] 
Celkem: A+B+C+D+E+F+G+H=377,262 [I]</t>
  </si>
  <si>
    <t>Skládka definovaná a zajištění zhotovitelem stavby. 
poplatky za uložení stavebních sutí ze živice, betonu, kamene, železobetonu a oceli - skládka dle zadávacích podmínek v režii dodavatele s poplatkem a evidencí.   
celkem položka - 11353 - 0,25*0,2*8,0*2,0=0,800 [A] 
celkem položka - 11351 - 0,25*0,1*27,5*2,0=1,375 [B] 
celkem položka - 11352 - 0,15*0,25*2,0*64,0=4,800 [C] 
celkem položka - 11354 - 0,15*0,25*2*72,0=5,400 [D] 
celkem položka - 11333 - 1,8*60,210=108,378 [E] - (případné ZBV méněpráce v případě využití položky 01413* u tohoto materiálu) 
celkem položka - 11348 - 1,710*2,2=3,762 [F] 
celkem položka - 96615 - 2,0*11,638=23,276 [G] 
celkem položka - 96616 - 2,5*21,58=53,950 [H] 
celkem položka - 97817 - 1,0*0,01*108,528=1,085 [I] (případně ZBV méněpráce v případě použití položky 01413* u tohoto materiálu) 
celkem položka - 97816 - 2,5*6,515=16,288 [J] 
celkem položka - 96785.A - 0,03*24,60=0,738 [K] 
Celkem: A+B+C+D+E+F+G+H+I+J+K=219,852 [L]</t>
  </si>
  <si>
    <t>Poplatky za uložení materiálů na bázi asfaltových, dehtových izolací - skládka dle zadávacích podmínek v režii dodavatele s poplatkem a evidencí. Skládka definovaná a zajištění zhotovitelem stavby.  
Položka bude čerpána v případě že daný materiál bude  ve smyslu PAU veden jako nebezpečný odpad. V opačném případě uložení na skládku zahrnuto v položce 014122. 
celkem položka - 11333 - 1,8*60,210=108,378 [A] - (případné ZBV méněpráce v případě využití položky 01413* u tohoto materiálu) 
celkem položka - 97817 - 1,0*0,01*108,528=1,085 [B] (případně ZBV méněpráce v případě použití položky 01413* u tohoto materiálu) 
Celkem: A+B=109,463 [C]</t>
  </si>
  <si>
    <t>Položka zahrnuje kompletní DIO  během provádění objektu SO 207 a realizaci Souvisejících stavebních objektů dané akce. 
Kompletní soustava, sobour svislého a vodorovného dorpavního značení po celou dobu realizace včetně montáže, pronájmu, demontáže odvozu, údržby, aktualizace. 
DIO se zde uvažuje komplet pro všechny etapy realizace pro převedení automobilové dopravy, dopravy cyklistů  a pěších.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207.     
Soustava DZ a řízení dopravy na staveništi.  
Předpokládané převedení dopravy po místní komunikaci v jednom jízdním pruhu a řízením dopravy světelnou signalizací dle TP 66.     
DIO bude předmětem návrhu a zajištění zhotovitele akce.    
1=1,000 [A]</t>
  </si>
  <si>
    <t>Položka společná pro SO 207.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207 a SO souvisejících.  
Předpokládají se všechny IS vyjma samostatných SO a přeložek. Tyto práce jsou pak zahrnuty v samostatných SO. 
V této položce je zahrnuto i dočasné přeložení VO (případně dalších vedení) mimo konstrukci mostu a následné vrácení do římsy mostu. Vodovod by dle informací správce měl jít pod mostem, v případě že by byl vodovod obnažen v přechodové oblasti, bude tento vodovod zajištěn a occhráněn ve výkopu." 
celkem komplet dle dokumentace -  kpl 1=1,000 [A]</t>
  </si>
  <si>
    <t>Položka společná pro SO 207.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207 a SO souvisejících.  
Předpokládají se IS ve správě VaK Jablonné. Ostatní IS v položce 02730A 
Tato položka bude čerpána dle skutečné polohy vodovodu. Vodovod by dle informací správce měl jít pod mostem, v případě že by byl vodovod obnažen v přechodové oblasti, bude tento vodovod zajištěn a ochráněn ve výkopu. 
celkem komplet dle dokumentace -  kpl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</si>
  <si>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celkem 1 KPL=1,000 [A]</t>
  </si>
  <si>
    <t>Soubor prací k SO 207 
Mostní list na objekt mostu ev.č. včetně zadání do el. evidence mostů objednatele (vše dle ČSN 73 6220, 736221 a 736222)  
Celkem - 1 ks=1,000 [A]</t>
  </si>
  <si>
    <t>Položka v souladu se SOD a Obchodními podmínkami.   
cena za vypracování - RDS (realizační dokumentace stavby), případně za VTD a VVOK dokume 
RDS dokumentace pro SO 207. 
1=1,000 [A]</t>
  </si>
  <si>
    <t>celkem dle požadavku zhotovitele a objednatele dle SOD a v daném počtu Dokumentace skutečného provedení stavby v tištění a el. podobě.  
Rozsah prací je dfinován SOD akce mezi objednatelem a dodavatelem stavby.  
DSPS dokumentace pro SO 207. 
Celkem včetně statického výpočtu zatížitelnosti dle ČSN 73 6222. 
Celkem komplet dokumentace -  kpl 1=1,000 [A]</t>
  </si>
  <si>
    <t>Kompletní práce doplňkvé diagnostiky nosné konstrukce a spodní stavby mostu s vazbou na navrhovanou opravu mostu. Tedy 
Mechanické, fyzikální a chemické vlastnosti betonových konstrukcí s vazbou na navržený rozsah prací. 
Celkem 1 kpl=1,000 [A]</t>
  </si>
  <si>
    <t>Soubor prací k SO 207 
1. HMP včetně zadání do el. evidence mostů objednatele (vše dle ČSN 73 6220, 736221 a 736222), projednání a odsouhlasení  
Celkem - 1 ks=1,000 [A]</t>
  </si>
  <si>
    <t>komplet odstranění všech drobných objektů v prostoru předpokládané polohy objektu SO 204 
celkem odstranění a vyklizení včetně odvozu, uložení s případnou likvidací a poplatkem - pod mostem, před a za mostem. Práce zahrnují i řešení kontejnerů na daný materiál a jejich přemístění dle požadavku.""  
Celkem před mostem a za mostem - 25,0+25,0=50,000 [A]</t>
  </si>
  <si>
    <t>Položka zahrnuje veškerou manipulaci s vybouranou sutí a s vybouranými hmotami vč. uložení na skládku. Nezahrnuje poplatek za skládku, který se vykazuje v položce 0141**    
celkem krajnice - (0,65*1,0)*14,55+(0,65*1,0)*9,75=15,795 [A] 
celkem komunikace vrámci SO 207 - (0,65-0,2)*(467,0+20,0-9,3*5,95)=194,249 [B] 
celkem chodníky vpravo před a za mostem - (0,25*(52,8+10,0))=15,700 [C] 
celkem odstranění provizorní vozovky v rozšíření - 0,25*2,0*32,0=16,000 [D] 
Celkem: A+B+C+D=241,744 [E]</t>
  </si>
  <si>
    <t>Položka zahrnuje veškerou manipulaci s vybouranou sutí a s vybouranými hmotami vč. uložení na skládku. Nezahrnuje poplatek za skládku, který se vykazuje v položce 0141**    a nebo 0141** 
celkem komunikace před, na a za mostem - 0,1*(467,0+20,0)=48,700 [A] 
celkem chodník na mostě - 0,05*1,15*5,56=0,320 [B] 
celkem chodník - 0,05*19,0=0,950 [C] 
celkem odstranění provizorní vozovky v rozšíření - 0,16*2,0*32=10,240 [D] 
Celkem: A+B+C+D=60,210 [E]</t>
  </si>
  <si>
    <t>Položka zahrnuje veškerou manipulaci s vybouranou sutí a s vybouranými hmotami vč. uložení na skládku. Nezahrnuje poplatek za skládku, který se vykazuje v položce 0141**  a nebo 0141** 
celkem zámková dlažba před a za mostem 
celkem chodník vpravo před mostem  - 28,5*0,06=1,710 [A]</t>
  </si>
  <si>
    <t>Položka zahrnuje veškerou manipulaci s vybouranou sutí a s vybouranými hmotami vč. uložení na skládku. Nezahrnuje poplatek za skládku, který se vykazuje v položce 0141**    
celkem vpravo před mostem - 27,5=27,500 [A]</t>
  </si>
  <si>
    <t>Položka zahrnuje veškerou manipulaci s vybouranou sutí a s vybouranými hmotami vč. uložení na skládku. Nezahrnuje poplatek za skládku, který se vykazuje v položce 0141**    
celkem vpravo před mostem - 27,5=27,500 [A] 
celkem vlevo na mostě, před mostem a za mostem - 36,5=36,500 [B] 
Celkem: A+B=64,000 [C]</t>
  </si>
  <si>
    <t>Položka zahrnuje veškerou manipulaci s vybouranou sutí a s vybouranými hmotami vč. uložení na skládku. Nezahrnuje poplatek za skládku, který se vykazuje v položce 0141**    
celkem na mostě - 7,0+1,0=8,000 [A]</t>
  </si>
  <si>
    <t>11354</t>
  </si>
  <si>
    <t>ODSTRANĚNÍ OBRUB Z KRAJNÍKŮ</t>
  </si>
  <si>
    <t>Položka zahrnuje veškerou manipulaci s vybouranou sutí a s vybouranými hmotami vč. uložení na skládku. Nezahrnuje poplatek za skládku, který se vykazuje v položce 0141**    
celkem vpravo před mostem a za mostě - 27,5+7,0+1,0=35,500 [A] 
celkem vlevo na mostě, před mostem a za mostem - 36,5=36,500 [B] 
Celkem: A+B=72,000 [C]</t>
  </si>
  <si>
    <t>Položka nezahrnuje poplatek za uložení a zahrnuje uložení na skládku.   
Frézovaný materiál bude uložen na trvalou skládku zhotovitele dle jeho návrhu s poplatkem. (bude čerpána položka dle skutečného množství)" 
celkem komunikace před, na a za mostem SO 207 - 0,12*(467,0+20,0)=58,440 [A] 
celkem komunikace před, na a za mostem SO 107 - 0,11*7*40*(-1)=-30,800 [B] 
Celkem: A+B=27,640 [C]</t>
  </si>
  <si>
    <t>Jedná se o humozní vrstvu vrámci SO 201.  
Položka zahrnuje pouze sejmutí s převozem na trvalou a nebo dočasnou skládku dle PD a ZOP akce  
celkem vpravo před mostem - 0,15*25,0=3,750 [A] 
celkem vlevo před a za mostem - 0,15*(25,0+25,0)=7,500 [B] 
Celkem: A+B=11,250 [C]</t>
  </si>
  <si>
    <t>Třída těžitelnosti je uvažována dle ČSN 73 3050. Tato třída těžitelnosti odpovídá třídě I. dle ČSN 73 6133 a TKP 4- 2005.  
Vykopávky z mezideponie vhodné zeminy k danému účelu obsypu, zásypu a ohumusování. " 
celkem položka - 18222 - 0,15*33,125=4,969 [A] 
celkem položka - 18232 - 0,15*11,25=1,688 [B] 
Celkem: A+B=6,657 [C]</t>
  </si>
  <si>
    <t>Zahrnuje uložení na skládku.    
Nezahrnuje poplatek za skládku, který se vykazuje v položce 0141**    
celkem odstranění krajnic   
celkem odstranění krajnic vlevo před mostem - (0,65*1,0*28,0)=18,200 [A] 
celkem odstranění krajnic vlevo za mostem - (0,65*1,0*26,5)=17,225 [B] 
Celkem: A+B=35,425 [C]</t>
  </si>
  <si>
    <t>12930</t>
  </si>
  <si>
    <t>ČIŠTĚNÍ PŘÍKOPŮ OD NÁNOSU</t>
  </si>
  <si>
    <t>Zahrnuje uložení na skládku.    
Nezahrnuje poplatek za skládku, který se vykazuje v položce 0141**    
celkem odstranění krajnic   
celkem čištění příkopů vlevo před a za mostem 
celkem 1,0*0,2*27,0+2,0*0,2*28,0=16,600 [A]</t>
  </si>
  <si>
    <t>Třída těžitelnosti je uvažována dle ČSN 73 3050. Tato třída těžitelnosti odpovídá třídě I. dle ČSN 73 6133 a TKP 4- 2005.  
celkem výkop pro opěru 01 - 2,5*12,1+0,5*2,5*2,0*2=35,250 [A] 
celkem výkop pro opěru 02 - 2,5*12,1+0,5*2,5*2,0*2=35,250 [B] 
Celkem: A+B=70,500 [C]</t>
  </si>
  <si>
    <t>Třída těžitelnosti je uvažována dle ČSN 73 3050. Tato třída těžitelnosti odpovídá třídě I. dle ČSN 73 6133 a TKP 4- 2005.  
Uložení není zahrnuto v položce, poplatek za uložení v samostatné položce  
celkem výkopy pro zapažení stavební jámy - 0,6*4,0*1,75*2=8,400 [A]</t>
  </si>
  <si>
    <t>celkem položka - 12920 - 35,425=35,425 [A] 
celkem položka - 12110 - 11,25=11,250 [B] 
celkem položka -  12930 - 16,60=16,600 [C] 
celkem položka - 13173 - 70,50=70,500 [D] 
celkem položka - 13273 - 8,40=8,400 [E] 
Celkem: A+B+C+D+E=142,175 [F]</t>
  </si>
  <si>
    <t>celkem zásyp podél křídel opěry 01 - 2,5*0,5*2,0*2=5,000 [A] 
celkem zásyp podél křídel opěry 02 - 2,5*0,5*2,0*2=5,000 [B] 
Celkem: A+B=10,000 [C]</t>
  </si>
  <si>
    <t>cekem úprava pláně pod konstrukci komunikace před mostem - 205,0=205,000 [A] 
cekem úprava pláně pod konstrukci komunikace za mostem - 207,0+20,0=227,000 [B] 
Celkem: A+B=432,000 [C]</t>
  </si>
  <si>
    <t>celkem pod opevnění z kamenné dlažby - 1,2*(12,5+12,5)=30,000 [A] 
celkem ohumusování - 1,25*(26,5)=33,125 [B] 
celkem vpravo před mostem - 0,15*25,0=3,750 [C] 
celkem vlevo před a za mostem - 0,15*(25,0+25,0)=7,500 [D] 
Celkem: A+B+C+D=74,375 [E]</t>
  </si>
  <si>
    <t>celkem ohumusování - 1,25*(26,5)=33,125 [A]</t>
  </si>
  <si>
    <t>celkem vpravo před mostem - 0,15*25,0=3,750 [A] 
celkem vlevo před a za mostem - 0,15*(25,0+25,0)=7,500 [B] 
Celkem: A+B=11,250 [C]</t>
  </si>
  <si>
    <t>celkem ohumusování - 1,2*(26,5)=31,800 [A] 
celkem vpravo před mostem - 0,15*25,0=3,750 [B] 
celkem vlevo před a za mostem - 0,15*(25,0+25,0)=7,500 [C] 
Celkem: A+B+C=43,050 [D]</t>
  </si>
  <si>
    <t>celkem ohumusování - 1,25*(26,5)=33,125 [A] 
celkem vpravo před mostem - 0,15*25,0=3,750 [B] 
celkem vlevo před a za mostem - 0,15*(25,0+25,0)=7,500 [C] 
Celkem: A+B+C=44,375 [D]</t>
  </si>
  <si>
    <t>celkem za opěrou 01 - 12,0+1,3=13,300 [A] 
celkem za opěrou 02 - 12,0+1,3=13,300 [B] 
Celkem: A+B=26,600 [C]</t>
  </si>
  <si>
    <t>celkem drenážní proužek na nosné konstrukci - 2*(6,00*0,25*0,04+2*0,25*0,5*0,04)=0,140 [A]</t>
  </si>
  <si>
    <t>261916</t>
  </si>
  <si>
    <t>VRTY PRO KOTV, INJEKT, MIKROPIL NA POVR TŘ V A VI D DO 80MM</t>
  </si>
  <si>
    <t>celkem prostupy skrz nosnou konstrukci 
celkem 4*0,4=1,600 [A]</t>
  </si>
  <si>
    <t>26195</t>
  </si>
  <si>
    <t>VRTY PRO KOTV, INJEKT, MIKROPIL NA POVR TŘ V A VI D DO 300MM</t>
  </si>
  <si>
    <t>celkem prostupy skrz opěry průvrtem 
celkem dle PDPS 2*1,2=2,400 [A]</t>
  </si>
  <si>
    <t>celkem beton základů C30/37 XC2,XF4,XD1 (CZ F.1.2.)-Cl 0,40;Dmax 22 
celkem podezdívka oplocení - 0,5*1,0*(1,0+1,5)=1,250 [A]</t>
  </si>
  <si>
    <t>Celkem konstrukční beton pro pažení výkopu stěnou vybetonovanou do rýhy 
celkem dle PDPS - 0,6*4,0*1,75*2=8,400 [A]</t>
  </si>
  <si>
    <t>včetně provaření výztuže dle TZ a TP 124 
betonářská výztuž komplet do základů, předpoklad 200 kg/m3  
celkem 0,200*(1,25)=0,250 [A]</t>
  </si>
  <si>
    <t>Celkem betonářská výztuž pro pažení výkopu stěnou vybetonovanou do rýhy 
betonářská výztuž komplet do základů, předpoklad 150 kg/m3  
celkem 0,150*(8,4)=1,260 [A]</t>
  </si>
  <si>
    <t>celkem okraje n.k. - 6*5,0*2=60,000 [A] 
celkem vyrovnávací beton - 2*6*5=60,000 [B] 
Celkem: A+B=120,000 [C]</t>
  </si>
  <si>
    <t>celkem čela nosné konstrukce - 4*4*12,0*2=384,000 [A] 
celkem křídla a nadbetonávky - 2*4*1,0*2=16,000 [B] 
celkem křídla - 1,7*2*4+1,5*2*4+1,5*2*4*2=49,600 [C] 
Celkem: A+B+C=449,600 [D]</t>
  </si>
  <si>
    <t>v přechodové oblasti dle ČSN 73 6244  
celkem 2*(3,0*12,0)*2=144,000 [A]</t>
  </si>
  <si>
    <t>celkem dle ČSN 73 6244 - Těsnící folie  
celkem 2*(3,0*12,0)=72,000 [A]</t>
  </si>
  <si>
    <t>celkem dle souboru detailu dokumentace a dle RDS 
celkem chodník vpravo - 4,5*2*6=54,000 [A] 
celkem chodník vlevo - 4,5*6*2=54,000 [B] 
Celkem: A+B=108,000 [C]</t>
  </si>
  <si>
    <t>Beton říms C30/37 XC4,XF4,XD3 (CZ,F.1.2)-Cl 0,40-Dmax 16-S4  
celkem chodník vpravo - (0,32*2,1+0,25*(0,6-0,32))*6,0=4,452 [A] 
celkem chodník vlevo - (0,28*0,85+0,25*(0,6-0,28))*6,0=1,908 [B] 
celkem oprava říms - 0,6*1,5*0,3*2=0,540 [C] 
Celkem: A+B+C=6,900 [D]</t>
  </si>
  <si>
    <t>předpoklad 165 kg/m3  
celkem 0,165*6,90=1,139 [A]</t>
  </si>
  <si>
    <t>beton opěr a křídel C30/37 XC2,XF2,XD1 (CZ,F.1.2)-Cl 0,40-Dmax 22-S4   
celkem konstrukce oprav křídel - 0,8*0,6*1,7+0,6*0,8*1,5+2*0,8*0,5*1,5=2,736 [A]</t>
  </si>
  <si>
    <t>včetně provaření výztuže dle TZ a TP 124 
předpoklad 210 kg/m3  
celkem 0,210*(2,736)=0,575 [A]</t>
  </si>
  <si>
    <t>33817B</t>
  </si>
  <si>
    <t>SLOUPKY OHRADNÍ A PLOTOVÉ Z DÍLCŮ KOVOVÝCH  DODATEČNĚ KOTVENÉ</t>
  </si>
  <si>
    <t>celkem dle projektové dokumentace včetně dodávky, montáže, kotvení, podlití atp  
celkem - 3+5=8,000 [A]</t>
  </si>
  <si>
    <t>Položka zahrnuje:  
- dodání a osazení předepsaného sloupku, kotevní desky a spojovacího materiálu  včetně PKO  
- zřízení a výplň kotevních otvorů  
- předepsané podlití kotevních desek  
Položka nezahrnuje:  
- x</t>
  </si>
  <si>
    <t>Přechodový práh C30/37 XC2,XF2,XD1 (CZ,F.1.2)-Cl 0,40-Dmax 22-S4  
celkem betonový práh 01 - (0,35*0,6*12,0)=2,520 [A] 
celkem betonový práh 02 - (0,35*0,6*12,0)=2,520 [B] 
Celkem: A+B=5,040 [C]</t>
  </si>
  <si>
    <t>Beton nosné konstrukce C35/45 XC2,XF2,XD1 (CZ,F.1.2)-Cl 0,40-Dmax 22-S4  
celkem dobetonávka čel n.k. - 12,0*0,45*0,4*2=4,320 [A] 
celkem rezerva - 2*2,0=4,000 [B] 
množství čerpáno s odsouhlasení AD, TDI 
Celkem: A+B=8,320 [C]</t>
  </si>
  <si>
    <t>včetně provaření výztuže dle TZ a TP 124 
předpoklad 200 kg/m3  
celkem spřažená deska - 0,2*8,32=1,664 [A]</t>
  </si>
  <si>
    <t>42815</t>
  </si>
  <si>
    <t>MOSTNÍ LOŽISKA Z ASFALT PÁSŮ</t>
  </si>
  <si>
    <t>celkem uložení na úložném prahu - celkem 12,05*0,45*2=10,845 [A]</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</si>
  <si>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</si>
  <si>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beton C8/10-XO 
celkem pod drenáže - 0,3*0,6*(12,0)*2=4,320 [A]</t>
  </si>
  <si>
    <t>beton C25/30nXF1, C25/30nXF3 
celkem pod opevnění z kamenné dlažby - 1,2*(12,5+12,5)*0,15=4,500 [A] 
celkem opevnění rampového napojení - 0,15*2,0*1,0*2=0,600 [B] 
Celkem: A+B=5,100 [C]</t>
  </si>
  <si>
    <t>celkem přechodový klín - 2*1,8*12,0=43,200 [A] 
celkem trativod za opěrou 01 - 0,3*0,6*(12,0)=2,160 [B] 
celkem trativod za opěrou 02 - 0,3*0,6*(12,0)=2,160 [C] 
Celkem: A+B+C=47,520 [D]</t>
  </si>
  <si>
    <t>Komplet betonářská výztuž s PKO dle TP 136 jako povlaková výztuž 
Celkem dle RDS 
celkem předpoklad 0,4 t =0,400 [A]</t>
  </si>
  <si>
    <t>Komplet betonářská výztuž s PKO dle TP 136 jako povlaková výztuž 
celkem sítě 100/100/6 
celkem 1,0*6,0*1,25*0,003*0,003*3,1415*7,85*10*10=0,166 [A]</t>
  </si>
  <si>
    <t>celkem včetně betonářské výztuže v položce výztuž n.k. 
celkem okraj n.k. pod okrajem izolace 0,05*0,125*(6,0+6,0)=0,075 [A]</t>
  </si>
  <si>
    <t>celkem vyrovnání povrchu nosné konstrukce dle požadavku ČSN 73 6242 
celkem celá plocha n.k. po úpravě dle stavu konstrukce broušením, pískováním a brokováním 
celkem - 0,03*5,2*11,35+0,08*5,2*0,68=2,053 [A]</t>
  </si>
  <si>
    <t>Zásyp za opěrami dle ČSN 73 6244 na dané ID dle materiálu 
celkem za opěrou 01 - 1,0*12,0+2,8*0,5*2,5*2=19,000 [A] 
celkem za opěrou 02 - 1,0*12,0+2,8*0,5*2,5*2=19,000 [B] 
Celkem: A+B=38,000 [C]</t>
  </si>
  <si>
    <t>celkem dlažby opevnění a úprav pod mostem tl kamene 0,25m s podkladním betonem 0,1-0,15m z betonu C16/20nXF1 s vyspárováním z malty M25 XF4 a nebo M25 XF3  
celkem pod opevnění z kamenné dlažby - 1,2*(12,5+12,5)*0,25=7,500 [A]</t>
  </si>
  <si>
    <t>celkem konstrukce vozovky - 0,2*(205,0+210,0+25,0)+0,2*1,25*(27,9+26,4)=101,575 [A]</t>
  </si>
  <si>
    <t>celkem konstrukce vozovky - 0,25*(205,0+210,0+25,0)+0,25*1,25*(27,9+26,4)=126,969 [A] 
celkem chodník vpravo před mostem - 0,25*(52,6)=13,150 [B] 
celkem chodník vpravo za mostem - 0,25*3,5=0,875 [C] 
celkem rampová napojení - 0,25*2*1,25*2,25=1,406 [D] 
celkem odstranění provizorní vozovky v rozšíření - 0,25*2,0*32,0=16,000 [E] 
Celkem: A+B+C+D+E=158,400 [F]</t>
  </si>
  <si>
    <t>celkem před mostem - (0,45)*(1,0*25,6)=11,520 [A] 
celkem za mostem - (0,45)*(1,0*24,3)=10,935 [B] 
Celkem: A+B=22,455 [C]</t>
  </si>
  <si>
    <t>celkem před mostem - (25,6*1,0)=25,600 [A] 
celkem za mostem - (24,3*1,0)=24,300 [B] 
Celkem: A+B=49,900 [C]</t>
  </si>
  <si>
    <t>celkem infiltrační postřik PI-C 0,4 kg/m2 
celkem konstrukce vozovky -  1,08*(205,0+210,0+25,0)=475,200 [A]</t>
  </si>
  <si>
    <t>dle PD - PI-E - 0,8 kg/m2  
celkem provizorní komunikace - 2,0*32=64,000 [A]</t>
  </si>
  <si>
    <t>celkem spojovací postřik  PS-EM - 0,4 kg/m2 
celkem pod obrusnou vrstvu SO 207 - 1,02*(468,0+25,0)=502,860 [A] 
celkem pod ložnou vrstvu SO 207 - 1,05*(468,0+25,0-6,0*9,58)=457,296 [B] 
celkem pod obrusnou vrstvu SO 107- 1,02*(7*40)*(-1)=- 285,600 [C] 
celkem pod ložnou vrstvu SO 107 - 1,05*(7*40)*(-1)=- 294,000 [D] 
Celkem: A+B+C+D=380,556 [E]</t>
  </si>
  <si>
    <t>dle PD - PS-E - 0,6 kg/m2  
celkem pod ACO 
celkem provizorní komunikace - 2,0*32,0=64,000 [A]</t>
  </si>
  <si>
    <t>celkem ACO11+ - 40 mm 
celkem obrusná vrstva SO 207 - 1,02*(468,0+25,0)=502,860 [A] 
celkem obrusná vrstva SO 107- 1,02*(7*40)*(-1)=- 285,600 [B] 
Celkem: A+B=217,260 [C]</t>
  </si>
  <si>
    <t>celkem ACO 16+ tl 60 mm  
celkem vozovka obrusné vrstvy  
celkem provizorní komunikace - 2,0*32,0=64,000 [A]</t>
  </si>
  <si>
    <t>celkem ložná vrstva - ACL 22+ tl 100mm  
celkem provizorní komunikace - 2,0*32,0*0,1=6,400 [A]</t>
  </si>
  <si>
    <t>ACL 16S - 60mm 
celkem ložná vrstva SO 207 - 1,05*(468,0+25,0)=517,650 [A] 
celkem ložná vrstva SO 107- 1,02*(7*40)*(-1)=- 285,600 [B] 
Celkem: A+B=232,050 [C]</t>
  </si>
  <si>
    <t>ACP 16S 
celkem podkladní vrstva - 0,1*1,08*(205,0+210,0+25,0)=47,520 [A]</t>
  </si>
  <si>
    <t>ochrana izolace z MA 11 IV na mostě pod konstrukcí vozovky  včetně pohozu z drti  
celkem ochrana izolace - 0,04*((9,58-0,25-0,25)*6,00)=2,179 [A]</t>
  </si>
  <si>
    <t>celkem chodník před mostem - 48,0=48,000 [A] 
celkem chodník za mostem - 1,8=1,800 [B] 
Celkem: A+B=49,800 [C]</t>
  </si>
  <si>
    <t>celkem vodící linie, varovný a signální pás dle požadavku vyklášky č. 398/2009Sb s materiálem dle NV 163/2002 Sb. 
celkem chodník před mostem - 0,4*2,6=1,040 [A]</t>
  </si>
  <si>
    <t>Celkem úprava povrchu římsy a chodníku na mostě   
celkem římsa - (0,85-0,05-0,05)*6,0=4,500 [A] 
celkem chodník - (2,1-0,05-0,05)*6,0=12,000 [B] 
Celkem: A+B=16,500 [C]</t>
  </si>
  <si>
    <t>Materiál sanace pro dané konstrukce mostů pozemních komunikací odsouhlasením TDI, AD  
celkem nosná konstrukce - (4,45*12,05+0,4*6,0*2)*0,5=29,211 [A] 
celkem úložné prahy - (2*0,7*12,05)*0,5=8,435 [B] 
celkem související plochy - (2,0*1,5*2)*0,5=3,000 [C] 
položka čerpána dle skutečného množství s odsouhlasením AD, TDI 
Celkem: A+B+C=40,646 [D]</t>
  </si>
  <si>
    <t>Materiál sanace pro dané konstrukce mostů pozemních komunikací odsouhlasením TDI, AD  
celkem nosná konstrukce - (4,45*12,05+0,4*6,0*2)*0,2=11,685 [A] 
celkem úložné prahy - (2*0,7*12,05)*0,2=3,374 [B] 
celkem související plochy - (2,0*1,5*2)*0,2=1,200 [C] 
položka čerpána dle skutečného množství s odsouhlasením AD, TDI 
Celkem: A+B+C=16,259 [D]</t>
  </si>
  <si>
    <t>Materiál sanace pro dané konstrukce mostů pozemních komunikací odsouhlasením TDI, AD  
celkem nosná konstrukce - (4,45*12,05+0,4*6,0*2)*0,15=8,763 [A] 
celkem úložné prahy - (2*0,7*12,05)*0,15=2,531 [B] 
celkem související plochy - (2,0*1,5*2)*0,15=0,900 [C] 
celkem rub spodní stavby - 1,25*2*12,1=30,250 [D] 
položka čerpána dle skutečného množství s odsouhlasením AD, TDI 
Celkem: A+B+C+D=42,444 [E]</t>
  </si>
  <si>
    <t>626115</t>
  </si>
  <si>
    <t>REPROFILACE PODHLEDŮ, SVISLÝCH PLOCH SANAČNÍ MALTOU JEDNOVRST TL 50MM</t>
  </si>
  <si>
    <t>Materiál sanace pro dané konstrukce mostů pozemních komunikací odsouhlasením TDI, AD  
celkem nosná konstrukce - (4,45*12,05+0,4*6,0*2)*0,15=8,763 [A] 
celkem úložné prahy - (2*0,7*12,05)*0,15=2,531 [B] 
celkem související plochy - (2,0*1,5*2)*0,15=0,900 [C] 
položka čerpána dle skutečného množství s odsouhlasením AD, TDI 
Celkem: A+B+C=12,194 [D]</t>
  </si>
  <si>
    <t>celkem nosná konstrukce - (5,2*12,05)=62,660 [A] 
položka čerpána dle skutečného množství s odsouhlasením AD, TDI</t>
  </si>
  <si>
    <t>Materiál sanace pro dané konstrukce mostů pozemních komunikací odsouhlasením TDI, AD  
celkem stěrka nebo sjednocující nátěr sanačních vrstev v celé ploše dle TeP zhotovitele 
celkem nosná konstrukce - (4,45*12,05+0,4*6,0*2)*1,0=58,423 [A] 
celkem úložné prahy - (2*0,7*12,05)*1,0=16,870 [B] 
celkem související plochy - (2,0*1,5*2)*1,0=6,000 [C] 
položka čerpána dle skutečného množství s odsouhlasením AD, TDI 
Celkem: A+B+C=81,293 [D]</t>
  </si>
  <si>
    <t>Materiál sanace pro dané konstrukce mostů pozemních komunikací odsouhlasením TDI, AD  
celkem nátěr inhibitorem koroze 
celkem nosná konstrukce - (4,45*12,05+0,4*6,0*2)*1,0=58,423 [A] 
celkem úložné prahy - (2*0,7*12,05)*1,0=16,870 [B] 
celkem související plochy - (2,0*1,5*2)*1,0=6,000 [C] 
položka čerpána dle skutečného množství s odsouhlasením AD, TDI 
Celkem: A+B+C=81,293 [D]</t>
  </si>
  <si>
    <t>Materiál sanace pro dané konstrukce mostů pozemních komunikací odsouhlasením TDI, AD  
celkem ochranný nátěr vyčnívající výztuže po očištění n.k. 
celkem nosná konstrukce - (4,45*12,05+0,4*6,0*2)*0,15=8,763 [A] 
celkem úložné prahy - (2*0,7*12,05)*0,15=2,531 [B] 
celkem související plochy - (2,0*1,5*2)*0,15=0,900 [C] 
položka čerpána dle skutečného množství s odsouhlasením AD, TDI 
Celkem: A+B+C=12,194 [D]</t>
  </si>
  <si>
    <t>Materiál sanace pro dané konstrukce mostů pozemních komunikací odsouhlasením TDI, AD  
celkem předpoklad v podhledu n.k., pohledových plochách a úložných pracích 
celkem nosná konstrukce - předpoklad 4*2,5=10,000 [A] 
celkem úložné prahy - předpoklad 2*2,5=5,000 [B] 
celkem související plochy  a spodní stavba - 2*5,0=10,000 [C] 
položka čerpána dle skutečného množství s odsouhlasením AD, TDI 
Celkem: A+B+C=25,000 [D]</t>
  </si>
  <si>
    <t>62745</t>
  </si>
  <si>
    <t>SPÁROVÁNÍ STARÉHO ZDIVA CEMENTOVOU MALTOU</t>
  </si>
  <si>
    <t>Materiál sanace pro dané konstrukce mostů pozemních komunikací odsouhlasením TDI, AD  
celkem konstrukce opěr spodní stavby mostu 
celkem 2*1,3*12,05=31,330 [A] 
položka čerpána dle skutečného množství s odsouhlasením AD, TDI</t>
  </si>
  <si>
    <t>celkem opěra 01 a křídla - 1,9*12,05=22,895 [A] 
celkem opěra 02 a křídla - 2,1*12,05=25,305 [B] 
celkem pdilatační spára - 2*0,5*12,05=12,050 [C] 
Celkem: A+B+C=60,250 [D]</t>
  </si>
  <si>
    <t>celkem nosná konstrukce - 12,05*6,05+12,05*0,25*2=78,928 [A]</t>
  </si>
  <si>
    <t>celkem ochrana celoplošné izolace na mostovce  
celkem pod pravostranným chodníkem 2,2*6,0=13,200 [A] 
celkem pod levostrannou římsou - 0,7*6,0=4,200 [B] 
Celkem: A+B=17,400 [C]</t>
  </si>
  <si>
    <t>celkem opěra 01 a křídla - 1,9*12,05=22,895 [A] 
celkem opěra 02 a křídla - 2,1*12,05=25,305 [B] 
Celkem: A+B=48,200 [C]</t>
  </si>
  <si>
    <t>celkem prostup skrz opěru 
Celkem délka - 2*1,25=2,500 [A]</t>
  </si>
  <si>
    <t>76793</t>
  </si>
  <si>
    <t>OPLOCENÍ Z RÁMEČKOVÉHO PLETIVA</t>
  </si>
  <si>
    <t>celkem oplocení z rámového pletiva dle PD včetně dodávky, montáže, PKO  
celkem dle PD - 2,0*(0,65+1,4+1,4+0,8+0,5)=9,500 [A]</t>
  </si>
  <si>
    <t>Položka zahrnuje:  
- vlastní pletivo  
- rámy, rošty, lišty, kování, podpěrné, závěsné, upevňovací prvky, spojovací a těsnící materiál, pomocný materiál  
- kompletní povrchovou úpravu  
- ostnatý drát  
Položka nezahrnuje:  
- sloupky a vzpěry, které se vykazují v samostatných položkách 338**  
- podezdívka (272**)  
Způsob měření:  
- uvažovaná plocha se pak vypočítává po horní hranu drátu</t>
  </si>
  <si>
    <t>76796</t>
  </si>
  <si>
    <t>VRATA A VRÁTKA</t>
  </si>
  <si>
    <t>celkem oplocení z rámového pletiva dle PD včetně dodávky, montáže, PKO  
celkem dle PD - 2,0*0,9=1,800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</si>
  <si>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</si>
  <si>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nátěr okraje n.k. dle detailů (0,3*6,0*2)=3,600 [A]</t>
  </si>
  <si>
    <t>celkem chodníky a římsy 
celkem vpravo na mostě - (0,25+0,6+2,1-0,15)*6,0=16,800 [A] 
celkem vlevo na mostě -  (0,3+0,6+0,85-0,15)*6,0=9,600 [B] 
celkem samostatné římsy - (0,3+0,6+0,3)*2*1,5=3,600 [C] 
Celkem: A+B+C=30,000 [D]</t>
  </si>
  <si>
    <t>celkem odrazná hrana 
celkem - (0,15+0,15)*(6,0+6,0)=3,600 [A]</t>
  </si>
  <si>
    <t>celkem chráničky v chodníku mostu vpravo - (3)*(6,0+3,0+3,0)=36,000 [A] 
celkem chráničky v římse mostu vlevo -  (2)*(6,0+3,0+3,0)=24,000 [B] 
Celkem: A+B=60,000 [C]</t>
  </si>
  <si>
    <t>celkem nové uliční vpusti  
celkem  - 2=2,000 [A] 
Položka čerpána pouze s odsouhlasením TDI a AD</t>
  </si>
  <si>
    <t>Komplet zápradlí dle PD DUSP+PDPS a ČSN 73 6201 výšky 1,10m se svislou výplní. 
celkem dodávka zábradlí včetně kotvení a PKO dle TKP 19.B (RAL vrchní vrstvy dle požadavku objednatele)  
celkem pravá strana mostu - 4,65=4,650 [A]</t>
  </si>
  <si>
    <t>9112B3</t>
  </si>
  <si>
    <t>ZÁBRADLÍ MOSTNÍ SE SVISLOU VÝPLNÍ - DEMONTÁŽ S PŘESUNEM</t>
  </si>
  <si>
    <t>celkem komplet odstranění stávajícího zábradlí 
celkem na mostě - 4,6=4,600 [A]</t>
  </si>
  <si>
    <t>9113A3</t>
  </si>
  <si>
    <t>SVODIDLO OCEL SILNIČ JEDNOSTR, ÚROVEŇ ZADRŽ N1, N2 - DEMONTÁŽ S PŘESUNEM</t>
  </si>
  <si>
    <t>celkem komplet odstranění stávajícího silničního svodidla 
celkem komplet demontáž, odstranění odvoz a likvidace v režii zhotovitele 
celkem na předmostích - 44,0-8,0=36,000 [A]</t>
  </si>
  <si>
    <t>Kompletní zádržný systém podél komunikace dle ČSN 73 6202, 73 6101 
celkem dodávka zábradlí včetně PKO dle TKP 19.B 
celkem vlevo před a za mostem - 36,0+4,0+4,0+0,6-6=38,600 [A]</t>
  </si>
  <si>
    <t>Kompletní zádržný v podobě zábradelního svodidla dle ČSN 73 6201 s třídou zadržné H2 a výplní se svislou tyčí. Komplet včetně PKO dle TKP 19B s vrchní barvou nátěru RAL dle požadavku objednatele. 
celkem dodávka zábradlí včetně PKO dle TKP 19.B 
celkem 6,0=6,000 [A]</t>
  </si>
  <si>
    <t>9117C3</t>
  </si>
  <si>
    <t>SVOD OCEL ZÁBRADEL ÚROVEŇ ZADRŽ H2 - DEMONTÁŽ S PŘESUNEM</t>
  </si>
  <si>
    <t>celkem komplet odstranění stávajícího silničního svodidla 
celkem komplet demontáž, odstranění odvoz a likvidace v režii zhotovitele 
celkem na mostě a předmostích - 8,0=8,000 [A]</t>
  </si>
  <si>
    <t>915111</t>
  </si>
  <si>
    <t>VODOROVNÉ DOPRAVNÍ ZNAČENÍ BARVOU HLADKÉ - DODÁVKA A POKLÁDKA</t>
  </si>
  <si>
    <t>celkem - 0,125*(60,0*2/3)+0,250*43,0*0,5=10,375 [A]</t>
  </si>
  <si>
    <t>Položka zahrnuje:  
- dodání a pokládku nátěrového materiálu  
- předznačení a reflexní úpravu  
Položka nezahrnuje:  
- x  
Způsob měření:  
- měří se pouze natíraná plocha</t>
  </si>
  <si>
    <t>120</t>
  </si>
  <si>
    <t>915211</t>
  </si>
  <si>
    <t>VODOROVNÉ DOPRAVNÍ ZNAČENÍ PLASTEM HLADKÉ - DODÁVKA A POKLÁDKA</t>
  </si>
  <si>
    <t>121</t>
  </si>
  <si>
    <t>915401</t>
  </si>
  <si>
    <t>VODOROVNÉ DOPRAVNÍ ZNAČENÍ BETON PREFABRIK - DODÁVKA A POKLÁDKA</t>
  </si>
  <si>
    <t>celkem vpravo před mostem - 14,6=14,600 [A]</t>
  </si>
  <si>
    <t>Položka zahrnuje:  
- dodávku betonových prefabrikátů  
- jejich osazení do předepsaného lože  
Položka nezahrnuje:  
- x</t>
  </si>
  <si>
    <t>122</t>
  </si>
  <si>
    <t>celkem chodník vpravo před a za mostem - 27,4+1,1=28,500 [A]</t>
  </si>
  <si>
    <t>123</t>
  </si>
  <si>
    <t>celkem rampová napojení - 2*(0,85+2,0)=5,700 [A]</t>
  </si>
  <si>
    <t>124</t>
  </si>
  <si>
    <t>celkem chodník vpravo před a za mostem - 27,4+3,3=30,700 [A] 
celkem rampová napojení - 2,0+2,0=4,000 [B] 
Celkem: A+B=34,700 [C]</t>
  </si>
  <si>
    <t>125</t>
  </si>
  <si>
    <t>celkem začátek, konec úpravy - 6,95+6,75+2,0+2,4=18,100 [A] 
celkem příčné dilatace - 2*(9,59+9,59)=38,360 [B] 
celkem podél chodníku a římsy na mostě a rampového napojení - 6,0+6,0+2,0+2,0=16,000 [C] 
Celkem: A+B+C=72,460 [D]</t>
  </si>
  <si>
    <t>126</t>
  </si>
  <si>
    <t>celkem začátek, konec úpravy - 6,95+6,75+2,0+2,4=18,100 [A] 
celkem příčné dilatace - 9,59+9,59=19,180 [B] 
celkem podél chodníku a římsy na mostě a rampového napojení - 6,0+6,0+2,0+2,0=16,000 [C] 
Celkem: A+B+C=53,280 [D]</t>
  </si>
  <si>
    <t>127</t>
  </si>
  <si>
    <t>celkem příčné dilatace - 0,04*0,04*(9,59+9,59)=0,031 [A]</t>
  </si>
  <si>
    <t>128</t>
  </si>
  <si>
    <t>129</t>
  </si>
  <si>
    <t>938443</t>
  </si>
  <si>
    <t>OČIŠTĚNÍ ZDIVA OTRYSKÁNÍM TLAKOVOU VODOU DO 1000 BARŮ</t>
  </si>
  <si>
    <t>Materiál sanace pro dané konstrukce mostů pozemních komunikací odsouhlasením TDI, AD  
celkem opěry mostu - 2*1,3*12,05=31,330 [A] 
položka čerpána dle skutečného množství s odsouhlasením AD, TDI</t>
  </si>
  <si>
    <t>130</t>
  </si>
  <si>
    <t>938452</t>
  </si>
  <si>
    <t>OČIŠTĚNÍ ZDIVA OTRYSKÁNÍM NA SUCHO KŘEMIČ PÍSKEM</t>
  </si>
  <si>
    <t>131</t>
  </si>
  <si>
    <t>Materiál sanace pro dané konstrukce mostů pozemních komunikací odsouhlasením TDI, AD  
celkem nosná konstrukce - (4,45*12,05+0,4*6,0*2)*0,15=8,763 [A] 
celkem úložné prahy - (2*0,7*12,05)*0,15=2,531 [B] 
celkem související plochy - (2,0*1,5*2)*0,15=0,900 [C] 
celkem rub spodní stavby - 1,25*2*12,1=30,250 [D] 
Celkem: A+B+C+D=42,444 [E] 
položka čerpána dle skutečného množství s odsouhlasením AD, TDI</t>
  </si>
  <si>
    <t>132</t>
  </si>
  <si>
    <t>Materiál sanace pro dané konstrukce mostů pozemních komunikací odsouhlasením TDI, AD  
celkem nosná konstrukce - (4,45*12,05+0,4*6,0*2)*0,15=8,763 [A] 
celkem úložné prahy - (2*0,7*12,05)*0,15=2,531 [B] 
celkem související plochy - (2,0*1,5*2)*0,15=0,900 [C] 
celkem rub spodní stavby - 1,25*2*12,1=30,250 [D] 
celkem opěry mostu - 2*1,3*12,05=31,330 [E] 
položka čerpána dle skutečného množství s odsouhlasením AD, TDI 
Celkem: A+B+C+D+E=73,774 [F]</t>
  </si>
  <si>
    <t>133</t>
  </si>
  <si>
    <t>Materiál sanace pro dané konstrukce mostů pozemních komunikací odsouhlasením TDI, AD  
celkem povrch nosné konstrukce - 5,2*12,05=62,660 [A] 
položka čerpána dle skutečného množství s odsouhlasením AD, TDI</t>
  </si>
  <si>
    <t>134</t>
  </si>
  <si>
    <t>93857</t>
  </si>
  <si>
    <t>BROUŠENÍ BETON KONSTR</t>
  </si>
  <si>
    <t>135</t>
  </si>
  <si>
    <t>Komplet demolice dle návrhu DUSP+PDPS včetně pomocných konstrukcí a prací komplet. Položka zahrnuje veškeré pomocné práce jako dělení, bourání vrtání atp související s touto položkou. 
celkem dobetonávky říms - 0,25*0,25*5,6=0,350 [A] 
celkem dobetonávky říms - 0,2*1,15*5,6=1,288 [B] 
celkem rezerva (kubatura čerpána s odsouhlasení TDI a AD) - 10,0=10,000 [C] 
Celkem: A+B+C=11,638 [D]</t>
  </si>
  <si>
    <t>136</t>
  </si>
  <si>
    <t>Komplet demolice dle návrhu DUSP+PDPS včetně pomocných konstrukcí a prací komplet. Položka zahrnuje veškeré pomocné práce jako dělení, bourání vrtání atp související s touto položkou. 
celkem římsa na mostě - 0,65*0,3*5,6=1,092 [A] 
celkem římsa na mostě - 0,65*0,3*5,6=1,092 [B] 
celkem čela nosné konstrukce - 2*12,0*0,45*0,55=5,940 [C] 
celkem křídla mostu - 0,8*0,6*1,7+0,6*0,8*1,5+2*0,8*0,8*1,5=3,456 [D] 
celkem rezerva (kubatura čerpána s odsouhlasení TDI a AD) - 10,0=10,000 [E] 
Celkem: A+B+C+D+E=21,580 [F]</t>
  </si>
  <si>
    <t>137</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</si>
  <si>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ocelové podpovrchové dilatační závěry - 12,3+12,3=24,600 [A]</t>
  </si>
  <si>
    <t>138</t>
  </si>
  <si>
    <t>Komplet demolice dle návrhu DUSP+PDPS včetně pomocných konstrukcí a prací komplet. Položka zahrnuje veškeré pomocné práce jako dělení, bourání vrtání atp související s touto položkou. 
celkem předpoklad dle PD DUSP+PDPS 
celkem 0,1*5,95*10,95=6,515 [A]</t>
  </si>
  <si>
    <t>139</t>
  </si>
  <si>
    <t>Komplet demolice dle návrhu DUSP+PDPS včetně pomocných konstrukcí a prací komplet. Položka zahrnuje veškeré pomocné práce jako dělení, bourání vrtání atp související s touto položkou. 
Položka podléhá rozboru dle položky 02851.A a následné uložení na skládku 
celkem předpoklad dle PD DUSP+PDPS 
celkem - (10,95+0,2+0,2)*(5,95+0,6+0,6)=81,153 [A] 
celkem spodní stavba - 2*1,25*10,95=27,375 [B] 
Celkem: A+B=108,528 [C]</t>
  </si>
  <si>
    <t>SO 301</t>
  </si>
  <si>
    <t>PŘELOŽKA VODOVODU</t>
  </si>
  <si>
    <t>R301</t>
  </si>
  <si>
    <t>SOUBOR</t>
  </si>
  <si>
    <t>Kompletní cena za SO 301-Přeložka vodovodu 
Položkový rozpočet viz samostatná příloha "SO 301-Přeložka vodovodu" 
Celkem soubor - 1=1,000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</si>
</sst>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1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SUM(C10:C17)</f>
      </c>
      <c s="1"/>
      <c s="1"/>
    </row>
    <row r="7" spans="1:5" ht="12.75" customHeight="1">
      <c r="A7" s="1"/>
      <c s="4" t="s">
        <v>5</v>
      </c>
      <c s="7">
        <f>SUM(E10:E17)</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182'!I3</f>
      </c>
      <c s="21">
        <f>'SO 182'!O2</f>
      </c>
      <c s="21">
        <f>C10+D10</f>
      </c>
    </row>
    <row r="11" spans="1:5" ht="12.75" customHeight="1">
      <c r="A11" s="20" t="s">
        <v>297</v>
      </c>
      <c s="20" t="s">
        <v>298</v>
      </c>
      <c s="21">
        <f>'SO 183'!I3</f>
      </c>
      <c s="21">
        <f>'SO 183'!O2</f>
      </c>
      <c s="21">
        <f>C11+D11</f>
      </c>
    </row>
    <row r="12" spans="1:5" ht="12.75" customHeight="1">
      <c r="A12" s="20" t="s">
        <v>441</v>
      </c>
      <c s="20" t="s">
        <v>442</v>
      </c>
      <c s="21">
        <f>'SO 203'!I3</f>
      </c>
      <c s="21">
        <f>'SO 203'!O2</f>
      </c>
      <c s="21">
        <f>C12+D12</f>
      </c>
    </row>
    <row r="13" spans="1:5" ht="12.75" customHeight="1">
      <c r="A13" s="20" t="s">
        <v>813</v>
      </c>
      <c s="20" t="s">
        <v>814</v>
      </c>
      <c s="21">
        <f>'SO 204'!I3</f>
      </c>
      <c s="21">
        <f>'SO 204'!O2</f>
      </c>
      <c s="21">
        <f>C13+D13</f>
      </c>
    </row>
    <row r="14" spans="1:5" ht="12.75" customHeight="1">
      <c r="A14" s="20" t="s">
        <v>988</v>
      </c>
      <c s="20" t="s">
        <v>989</v>
      </c>
      <c s="21">
        <f>'SO 205'!I3</f>
      </c>
      <c s="21">
        <f>'SO 205'!O2</f>
      </c>
      <c s="21">
        <f>C14+D14</f>
      </c>
    </row>
    <row r="15" spans="1:5" ht="12.75" customHeight="1">
      <c r="A15" s="20" t="s">
        <v>1102</v>
      </c>
      <c s="20" t="s">
        <v>1103</v>
      </c>
      <c s="21">
        <f>'SO 206'!I3</f>
      </c>
      <c s="21">
        <f>'SO 206'!O2</f>
      </c>
      <c s="21">
        <f>C15+D15</f>
      </c>
    </row>
    <row r="16" spans="1:5" ht="12.75" customHeight="1">
      <c r="A16" s="20" t="s">
        <v>1193</v>
      </c>
      <c s="20" t="s">
        <v>1194</v>
      </c>
      <c s="21">
        <f>'SO 207'!I3</f>
      </c>
      <c s="21">
        <f>'SO 207'!O2</f>
      </c>
      <c s="21">
        <f>C16+D16</f>
      </c>
    </row>
    <row r="17" spans="1:5" ht="12.75" customHeight="1">
      <c r="A17" s="20" t="s">
        <v>1387</v>
      </c>
      <c s="20" t="s">
        <v>1388</v>
      </c>
      <c s="21">
        <f>'SO 301'!I3</f>
      </c>
      <c s="21">
        <f>'SO 301'!O2</f>
      </c>
      <c s="21">
        <f>C17+D17</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0+O8+O53+O122+O179+O184</f>
      </c>
      <c t="s">
        <v>22</v>
      </c>
    </row>
    <row r="3" spans="1:16" ht="15" customHeight="1">
      <c r="A3" t="s">
        <v>12</v>
      </c>
      <c s="12" t="s">
        <v>14</v>
      </c>
      <c s="13" t="s">
        <v>15</v>
      </c>
      <c s="1"/>
      <c s="14" t="s">
        <v>16</v>
      </c>
      <c s="1"/>
      <c s="9"/>
      <c s="8" t="s">
        <v>24</v>
      </c>
      <c s="41">
        <f>0+I8+I53+I122+I179+I184</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f>
      </c>
      <c>
        <f>0+O9+O13+O17+O21+O25+O29+O33+O37+O41+O45+O49</f>
      </c>
    </row>
    <row r="9" spans="1:16" ht="12.75">
      <c r="A9" s="25" t="s">
        <v>45</v>
      </c>
      <c s="29" t="s">
        <v>29</v>
      </c>
      <c s="29" t="s">
        <v>46</v>
      </c>
      <c s="25" t="s">
        <v>47</v>
      </c>
      <c s="30" t="s">
        <v>48</v>
      </c>
      <c s="31" t="s">
        <v>49</v>
      </c>
      <c s="32">
        <v>75.229</v>
      </c>
      <c s="33">
        <v>0</v>
      </c>
      <c s="33">
        <f>ROUND(ROUND(H9,2)*ROUND(G9,3),2)</f>
      </c>
      <c r="O9">
        <f>(I9*21)/100</f>
      </c>
      <c t="s">
        <v>23</v>
      </c>
    </row>
    <row r="10" spans="1:5" ht="12.75">
      <c r="A10" s="34" t="s">
        <v>50</v>
      </c>
      <c r="E10" s="35" t="s">
        <v>47</v>
      </c>
    </row>
    <row r="11" spans="1:5" ht="102">
      <c r="A11" s="36" t="s">
        <v>51</v>
      </c>
      <c r="E11" s="37" t="s">
        <v>52</v>
      </c>
    </row>
    <row r="12" spans="1:5" ht="51">
      <c r="A12" t="s">
        <v>53</v>
      </c>
      <c r="E12" s="35" t="s">
        <v>54</v>
      </c>
    </row>
    <row r="13" spans="1:16" ht="12.75">
      <c r="A13" s="25" t="s">
        <v>45</v>
      </c>
      <c s="29" t="s">
        <v>23</v>
      </c>
      <c s="29" t="s">
        <v>55</v>
      </c>
      <c s="25" t="s">
        <v>47</v>
      </c>
      <c s="30" t="s">
        <v>56</v>
      </c>
      <c s="31" t="s">
        <v>57</v>
      </c>
      <c s="32">
        <v>15.708</v>
      </c>
      <c s="33">
        <v>0</v>
      </c>
      <c s="33">
        <f>ROUND(ROUND(H13,2)*ROUND(G13,3),2)</f>
      </c>
      <c r="O13">
        <f>(I13*21)/100</f>
      </c>
      <c t="s">
        <v>23</v>
      </c>
    </row>
    <row r="14" spans="1:5" ht="12.75">
      <c r="A14" s="34" t="s">
        <v>50</v>
      </c>
      <c r="E14" s="35" t="s">
        <v>47</v>
      </c>
    </row>
    <row r="15" spans="1:5" ht="51">
      <c r="A15" s="36" t="s">
        <v>51</v>
      </c>
      <c r="E15" s="37" t="s">
        <v>58</v>
      </c>
    </row>
    <row r="16" spans="1:5" ht="51">
      <c r="A16" t="s">
        <v>53</v>
      </c>
      <c r="E16" s="35" t="s">
        <v>54</v>
      </c>
    </row>
    <row r="17" spans="1:16" ht="12.75">
      <c r="A17" s="25" t="s">
        <v>45</v>
      </c>
      <c s="29" t="s">
        <v>22</v>
      </c>
      <c s="29" t="s">
        <v>59</v>
      </c>
      <c s="25" t="s">
        <v>47</v>
      </c>
      <c s="30" t="s">
        <v>60</v>
      </c>
      <c s="31" t="s">
        <v>61</v>
      </c>
      <c s="32">
        <v>1</v>
      </c>
      <c s="33">
        <v>0</v>
      </c>
      <c s="33">
        <f>ROUND(ROUND(H17,2)*ROUND(G17,3),2)</f>
      </c>
      <c r="O17">
        <f>(I17*21)/100</f>
      </c>
      <c t="s">
        <v>23</v>
      </c>
    </row>
    <row r="18" spans="1:5" ht="12.75">
      <c r="A18" s="34" t="s">
        <v>50</v>
      </c>
      <c r="E18" s="35" t="s">
        <v>47</v>
      </c>
    </row>
    <row r="19" spans="1:5" ht="178.5">
      <c r="A19" s="36" t="s">
        <v>51</v>
      </c>
      <c r="E19" s="37" t="s">
        <v>62</v>
      </c>
    </row>
    <row r="20" spans="1:5" ht="51">
      <c r="A20" t="s">
        <v>53</v>
      </c>
      <c r="E20" s="35" t="s">
        <v>63</v>
      </c>
    </row>
    <row r="21" spans="1:16" ht="12.75">
      <c r="A21" s="25" t="s">
        <v>45</v>
      </c>
      <c s="29" t="s">
        <v>33</v>
      </c>
      <c s="29" t="s">
        <v>64</v>
      </c>
      <c s="25" t="s">
        <v>47</v>
      </c>
      <c s="30" t="s">
        <v>65</v>
      </c>
      <c s="31" t="s">
        <v>61</v>
      </c>
      <c s="32">
        <v>1</v>
      </c>
      <c s="33">
        <v>0</v>
      </c>
      <c s="33">
        <f>ROUND(ROUND(H21,2)*ROUND(G21,3),2)</f>
      </c>
      <c r="O21">
        <f>(I21*21)/100</f>
      </c>
      <c t="s">
        <v>23</v>
      </c>
    </row>
    <row r="22" spans="1:5" ht="12.75">
      <c r="A22" s="34" t="s">
        <v>50</v>
      </c>
      <c r="E22" s="35" t="s">
        <v>47</v>
      </c>
    </row>
    <row r="23" spans="1:5" ht="25.5">
      <c r="A23" s="36" t="s">
        <v>51</v>
      </c>
      <c r="E23" s="37" t="s">
        <v>66</v>
      </c>
    </row>
    <row r="24" spans="1:5" ht="51">
      <c r="A24" t="s">
        <v>53</v>
      </c>
      <c r="E24" s="35" t="s">
        <v>67</v>
      </c>
    </row>
    <row r="25" spans="1:16" ht="12.75">
      <c r="A25" s="25" t="s">
        <v>45</v>
      </c>
      <c s="29" t="s">
        <v>35</v>
      </c>
      <c s="29" t="s">
        <v>68</v>
      </c>
      <c s="25" t="s">
        <v>29</v>
      </c>
      <c s="30" t="s">
        <v>69</v>
      </c>
      <c s="31" t="s">
        <v>61</v>
      </c>
      <c s="32">
        <v>1</v>
      </c>
      <c s="33">
        <v>0</v>
      </c>
      <c s="33">
        <f>ROUND(ROUND(H25,2)*ROUND(G25,3),2)</f>
      </c>
      <c r="O25">
        <f>(I25*21)/100</f>
      </c>
      <c t="s">
        <v>23</v>
      </c>
    </row>
    <row r="26" spans="1:5" ht="12.75">
      <c r="A26" s="34" t="s">
        <v>50</v>
      </c>
      <c r="E26" s="35" t="s">
        <v>47</v>
      </c>
    </row>
    <row r="27" spans="1:5" ht="114.75">
      <c r="A27" s="36" t="s">
        <v>51</v>
      </c>
      <c r="E27" s="37" t="s">
        <v>70</v>
      </c>
    </row>
    <row r="28" spans="1:5" ht="51">
      <c r="A28" t="s">
        <v>53</v>
      </c>
      <c r="E28" s="35" t="s">
        <v>71</v>
      </c>
    </row>
    <row r="29" spans="1:16" ht="12.75">
      <c r="A29" s="25" t="s">
        <v>45</v>
      </c>
      <c s="29" t="s">
        <v>37</v>
      </c>
      <c s="29" t="s">
        <v>68</v>
      </c>
      <c s="25" t="s">
        <v>23</v>
      </c>
      <c s="30" t="s">
        <v>69</v>
      </c>
      <c s="31" t="s">
        <v>61</v>
      </c>
      <c s="32">
        <v>1</v>
      </c>
      <c s="33">
        <v>0</v>
      </c>
      <c s="33">
        <f>ROUND(ROUND(H29,2)*ROUND(G29,3),2)</f>
      </c>
      <c r="O29">
        <f>(I29*21)/100</f>
      </c>
      <c t="s">
        <v>23</v>
      </c>
    </row>
    <row r="30" spans="1:5" ht="12.75">
      <c r="A30" s="34" t="s">
        <v>50</v>
      </c>
      <c r="E30" s="35" t="s">
        <v>47</v>
      </c>
    </row>
    <row r="31" spans="1:5" ht="153">
      <c r="A31" s="36" t="s">
        <v>51</v>
      </c>
      <c r="E31" s="37" t="s">
        <v>72</v>
      </c>
    </row>
    <row r="32" spans="1:5" ht="51">
      <c r="A32" t="s">
        <v>53</v>
      </c>
      <c r="E32" s="35" t="s">
        <v>71</v>
      </c>
    </row>
    <row r="33" spans="1:16" ht="12.75">
      <c r="A33" s="25" t="s">
        <v>45</v>
      </c>
      <c s="29" t="s">
        <v>73</v>
      </c>
      <c s="29" t="s">
        <v>74</v>
      </c>
      <c s="25" t="s">
        <v>47</v>
      </c>
      <c s="30" t="s">
        <v>75</v>
      </c>
      <c s="31" t="s">
        <v>61</v>
      </c>
      <c s="32">
        <v>1</v>
      </c>
      <c s="33">
        <v>0</v>
      </c>
      <c s="33">
        <f>ROUND(ROUND(H33,2)*ROUND(G33,3),2)</f>
      </c>
      <c r="O33">
        <f>(I33*21)/100</f>
      </c>
      <c t="s">
        <v>23</v>
      </c>
    </row>
    <row r="34" spans="1:5" ht="12.75">
      <c r="A34" s="34" t="s">
        <v>50</v>
      </c>
      <c r="E34" s="35" t="s">
        <v>47</v>
      </c>
    </row>
    <row r="35" spans="1:5" ht="89.25">
      <c r="A35" s="36" t="s">
        <v>51</v>
      </c>
      <c r="E35" s="37" t="s">
        <v>76</v>
      </c>
    </row>
    <row r="36" spans="1:5" ht="89.25">
      <c r="A36" t="s">
        <v>53</v>
      </c>
      <c r="E36" s="35" t="s">
        <v>77</v>
      </c>
    </row>
    <row r="37" spans="1:16" ht="12.75">
      <c r="A37" s="25" t="s">
        <v>45</v>
      </c>
      <c s="29" t="s">
        <v>78</v>
      </c>
      <c s="29" t="s">
        <v>79</v>
      </c>
      <c s="25" t="s">
        <v>47</v>
      </c>
      <c s="30" t="s">
        <v>80</v>
      </c>
      <c s="31" t="s">
        <v>61</v>
      </c>
      <c s="32">
        <v>1</v>
      </c>
      <c s="33">
        <v>0</v>
      </c>
      <c s="33">
        <f>ROUND(ROUND(H37,2)*ROUND(G37,3),2)</f>
      </c>
      <c r="O37">
        <f>(I37*21)/100</f>
      </c>
      <c t="s">
        <v>23</v>
      </c>
    </row>
    <row r="38" spans="1:5" ht="12.75">
      <c r="A38" s="34" t="s">
        <v>50</v>
      </c>
      <c r="E38" s="35" t="s">
        <v>47</v>
      </c>
    </row>
    <row r="39" spans="1:5" ht="89.25">
      <c r="A39" s="36" t="s">
        <v>51</v>
      </c>
      <c r="E39" s="37" t="s">
        <v>81</v>
      </c>
    </row>
    <row r="40" spans="1:5" ht="51">
      <c r="A40" t="s">
        <v>53</v>
      </c>
      <c r="E40" s="35" t="s">
        <v>71</v>
      </c>
    </row>
    <row r="41" spans="1:16" ht="12.75">
      <c r="A41" s="25" t="s">
        <v>45</v>
      </c>
      <c s="29" t="s">
        <v>40</v>
      </c>
      <c s="29" t="s">
        <v>82</v>
      </c>
      <c s="25" t="s">
        <v>47</v>
      </c>
      <c s="30" t="s">
        <v>83</v>
      </c>
      <c s="31" t="s">
        <v>61</v>
      </c>
      <c s="32">
        <v>1</v>
      </c>
      <c s="33">
        <v>0</v>
      </c>
      <c s="33">
        <f>ROUND(ROUND(H41,2)*ROUND(G41,3),2)</f>
      </c>
      <c r="O41">
        <f>(I41*21)/100</f>
      </c>
      <c t="s">
        <v>23</v>
      </c>
    </row>
    <row r="42" spans="1:5" ht="12.75">
      <c r="A42" s="34" t="s">
        <v>50</v>
      </c>
      <c r="E42" s="35" t="s">
        <v>47</v>
      </c>
    </row>
    <row r="43" spans="1:5" ht="76.5">
      <c r="A43" s="36" t="s">
        <v>51</v>
      </c>
      <c r="E43" s="37" t="s">
        <v>84</v>
      </c>
    </row>
    <row r="44" spans="1:5" ht="51">
      <c r="A44" t="s">
        <v>53</v>
      </c>
      <c r="E44" s="35" t="s">
        <v>71</v>
      </c>
    </row>
    <row r="45" spans="1:16" ht="12.75">
      <c r="A45" s="25" t="s">
        <v>45</v>
      </c>
      <c s="29" t="s">
        <v>42</v>
      </c>
      <c s="29" t="s">
        <v>85</v>
      </c>
      <c s="25" t="s">
        <v>47</v>
      </c>
      <c s="30" t="s">
        <v>86</v>
      </c>
      <c s="31" t="s">
        <v>61</v>
      </c>
      <c s="32">
        <v>1</v>
      </c>
      <c s="33">
        <v>0</v>
      </c>
      <c s="33">
        <f>ROUND(ROUND(H45,2)*ROUND(G45,3),2)</f>
      </c>
      <c r="O45">
        <f>(I45*21)/100</f>
      </c>
      <c t="s">
        <v>23</v>
      </c>
    </row>
    <row r="46" spans="1:5" ht="12.75">
      <c r="A46" s="34" t="s">
        <v>50</v>
      </c>
      <c r="E46" s="35" t="s">
        <v>47</v>
      </c>
    </row>
    <row r="47" spans="1:5" ht="25.5">
      <c r="A47" s="36" t="s">
        <v>51</v>
      </c>
      <c r="E47" s="37" t="s">
        <v>87</v>
      </c>
    </row>
    <row r="48" spans="1:5" ht="51">
      <c r="A48" t="s">
        <v>53</v>
      </c>
      <c r="E48" s="35" t="s">
        <v>71</v>
      </c>
    </row>
    <row r="49" spans="1:16" ht="12.75">
      <c r="A49" s="25" t="s">
        <v>45</v>
      </c>
      <c s="29" t="s">
        <v>88</v>
      </c>
      <c s="29" t="s">
        <v>89</v>
      </c>
      <c s="25" t="s">
        <v>23</v>
      </c>
      <c s="30" t="s">
        <v>90</v>
      </c>
      <c s="31" t="s">
        <v>61</v>
      </c>
      <c s="32">
        <v>1</v>
      </c>
      <c s="33">
        <v>0</v>
      </c>
      <c s="33">
        <f>ROUND(ROUND(H49,2)*ROUND(G49,3),2)</f>
      </c>
      <c r="O49">
        <f>(I49*21)/100</f>
      </c>
      <c t="s">
        <v>23</v>
      </c>
    </row>
    <row r="50" spans="1:5" ht="12.75">
      <c r="A50" s="34" t="s">
        <v>50</v>
      </c>
      <c r="E50" s="35" t="s">
        <v>47</v>
      </c>
    </row>
    <row r="51" spans="1:5" ht="38.25">
      <c r="A51" s="36" t="s">
        <v>51</v>
      </c>
      <c r="E51" s="37" t="s">
        <v>91</v>
      </c>
    </row>
    <row r="52" spans="1:5" ht="51">
      <c r="A52" t="s">
        <v>53</v>
      </c>
      <c r="E52" s="35" t="s">
        <v>71</v>
      </c>
    </row>
    <row r="53" spans="1:18" ht="12.75" customHeight="1">
      <c r="A53" s="6" t="s">
        <v>43</v>
      </c>
      <c s="6"/>
      <c s="39" t="s">
        <v>29</v>
      </c>
      <c s="6"/>
      <c s="27" t="s">
        <v>92</v>
      </c>
      <c s="6"/>
      <c s="6"/>
      <c s="6"/>
      <c s="40">
        <f>0+Q53</f>
      </c>
      <c r="O53">
        <f>0+R53</f>
      </c>
      <c r="Q53">
        <f>0+I54+I58+I62+I66+I70+I74+I78+I82+I86+I90+I94+I98+I102+I106+I110+I114+I118</f>
      </c>
      <c>
        <f>0+O54+O58+O62+O66+O70+O74+O78+O82+O86+O90+O94+O98+O102+O106+O110+O114+O118</f>
      </c>
    </row>
    <row r="54" spans="1:16" ht="12.75">
      <c r="A54" s="25" t="s">
        <v>45</v>
      </c>
      <c s="29" t="s">
        <v>93</v>
      </c>
      <c s="29" t="s">
        <v>94</v>
      </c>
      <c s="25" t="s">
        <v>47</v>
      </c>
      <c s="30" t="s">
        <v>95</v>
      </c>
      <c s="31" t="s">
        <v>49</v>
      </c>
      <c s="32">
        <v>21.15</v>
      </c>
      <c s="33">
        <v>0</v>
      </c>
      <c s="33">
        <f>ROUND(ROUND(H54,2)*ROUND(G54,3),2)</f>
      </c>
      <c r="O54">
        <f>(I54*21)/100</f>
      </c>
      <c t="s">
        <v>23</v>
      </c>
    </row>
    <row r="55" spans="1:5" ht="12.75">
      <c r="A55" s="34" t="s">
        <v>50</v>
      </c>
      <c r="E55" s="35" t="s">
        <v>47</v>
      </c>
    </row>
    <row r="56" spans="1:5" ht="25.5">
      <c r="A56" s="36" t="s">
        <v>51</v>
      </c>
      <c r="E56" s="37" t="s">
        <v>96</v>
      </c>
    </row>
    <row r="57" spans="1:5" ht="102">
      <c r="A57" t="s">
        <v>53</v>
      </c>
      <c r="E57" s="35" t="s">
        <v>97</v>
      </c>
    </row>
    <row r="58" spans="1:16" ht="25.5">
      <c r="A58" s="25" t="s">
        <v>45</v>
      </c>
      <c s="29" t="s">
        <v>98</v>
      </c>
      <c s="29" t="s">
        <v>99</v>
      </c>
      <c s="25" t="s">
        <v>47</v>
      </c>
      <c s="30" t="s">
        <v>100</v>
      </c>
      <c s="31" t="s">
        <v>49</v>
      </c>
      <c s="32">
        <v>61.929</v>
      </c>
      <c s="33">
        <v>0</v>
      </c>
      <c s="33">
        <f>ROUND(ROUND(H58,2)*ROUND(G58,3),2)</f>
      </c>
      <c r="O58">
        <f>(I58*21)/100</f>
      </c>
      <c t="s">
        <v>23</v>
      </c>
    </row>
    <row r="59" spans="1:5" ht="12.75">
      <c r="A59" s="34" t="s">
        <v>50</v>
      </c>
      <c r="E59" s="35" t="s">
        <v>47</v>
      </c>
    </row>
    <row r="60" spans="1:5" ht="127.5">
      <c r="A60" s="36" t="s">
        <v>51</v>
      </c>
      <c r="E60" s="37" t="s">
        <v>101</v>
      </c>
    </row>
    <row r="61" spans="1:5" ht="89.25">
      <c r="A61" t="s">
        <v>53</v>
      </c>
      <c r="E61" s="35" t="s">
        <v>102</v>
      </c>
    </row>
    <row r="62" spans="1:16" ht="12.75">
      <c r="A62" s="25" t="s">
        <v>45</v>
      </c>
      <c s="29" t="s">
        <v>103</v>
      </c>
      <c s="29" t="s">
        <v>104</v>
      </c>
      <c s="25" t="s">
        <v>47</v>
      </c>
      <c s="30" t="s">
        <v>105</v>
      </c>
      <c s="31" t="s">
        <v>49</v>
      </c>
      <c s="32">
        <v>8.88</v>
      </c>
      <c s="33">
        <v>0</v>
      </c>
      <c s="33">
        <f>ROUND(ROUND(H62,2)*ROUND(G62,3),2)</f>
      </c>
      <c r="O62">
        <f>(I62*21)/100</f>
      </c>
      <c t="s">
        <v>23</v>
      </c>
    </row>
    <row r="63" spans="1:5" ht="12.75">
      <c r="A63" s="34" t="s">
        <v>50</v>
      </c>
      <c r="E63" s="35" t="s">
        <v>47</v>
      </c>
    </row>
    <row r="64" spans="1:5" ht="102">
      <c r="A64" s="36" t="s">
        <v>51</v>
      </c>
      <c r="E64" s="37" t="s">
        <v>106</v>
      </c>
    </row>
    <row r="65" spans="1:5" ht="89.25">
      <c r="A65" t="s">
        <v>53</v>
      </c>
      <c r="E65" s="35" t="s">
        <v>102</v>
      </c>
    </row>
    <row r="66" spans="1:16" ht="12.75">
      <c r="A66" s="25" t="s">
        <v>45</v>
      </c>
      <c s="29" t="s">
        <v>107</v>
      </c>
      <c s="29" t="s">
        <v>108</v>
      </c>
      <c s="25" t="s">
        <v>47</v>
      </c>
      <c s="30" t="s">
        <v>109</v>
      </c>
      <c s="31" t="s">
        <v>110</v>
      </c>
      <c s="32">
        <v>101.2</v>
      </c>
      <c s="33">
        <v>0</v>
      </c>
      <c s="33">
        <f>ROUND(ROUND(H66,2)*ROUND(G66,3),2)</f>
      </c>
      <c r="O66">
        <f>(I66*21)/100</f>
      </c>
      <c t="s">
        <v>23</v>
      </c>
    </row>
    <row r="67" spans="1:5" ht="12.75">
      <c r="A67" s="34" t="s">
        <v>50</v>
      </c>
      <c r="E67" s="35" t="s">
        <v>47</v>
      </c>
    </row>
    <row r="68" spans="1:5" ht="102">
      <c r="A68" s="36" t="s">
        <v>51</v>
      </c>
      <c r="E68" s="37" t="s">
        <v>111</v>
      </c>
    </row>
    <row r="69" spans="1:5" ht="89.25">
      <c r="A69" t="s">
        <v>53</v>
      </c>
      <c r="E69" s="35" t="s">
        <v>102</v>
      </c>
    </row>
    <row r="70" spans="1:16" ht="12.75">
      <c r="A70" s="25" t="s">
        <v>45</v>
      </c>
      <c s="29" t="s">
        <v>112</v>
      </c>
      <c s="29" t="s">
        <v>113</v>
      </c>
      <c s="25" t="s">
        <v>47</v>
      </c>
      <c s="30" t="s">
        <v>114</v>
      </c>
      <c s="31" t="s">
        <v>49</v>
      </c>
      <c s="32">
        <v>6.545</v>
      </c>
      <c s="33">
        <v>0</v>
      </c>
      <c s="33">
        <f>ROUND(ROUND(H70,2)*ROUND(G70,3),2)</f>
      </c>
      <c r="O70">
        <f>(I70*21)/100</f>
      </c>
      <c t="s">
        <v>23</v>
      </c>
    </row>
    <row r="71" spans="1:5" ht="12.75">
      <c r="A71" s="34" t="s">
        <v>50</v>
      </c>
      <c r="E71" s="35" t="s">
        <v>47</v>
      </c>
    </row>
    <row r="72" spans="1:5" ht="63.75">
      <c r="A72" s="36" t="s">
        <v>51</v>
      </c>
      <c r="E72" s="37" t="s">
        <v>115</v>
      </c>
    </row>
    <row r="73" spans="1:5" ht="89.25">
      <c r="A73" t="s">
        <v>53</v>
      </c>
      <c r="E73" s="35" t="s">
        <v>102</v>
      </c>
    </row>
    <row r="74" spans="1:16" ht="12.75">
      <c r="A74" s="25" t="s">
        <v>45</v>
      </c>
      <c s="29" t="s">
        <v>116</v>
      </c>
      <c s="29" t="s">
        <v>117</v>
      </c>
      <c s="25" t="s">
        <v>47</v>
      </c>
      <c s="30" t="s">
        <v>118</v>
      </c>
      <c s="31" t="s">
        <v>49</v>
      </c>
      <c s="32">
        <v>2.25</v>
      </c>
      <c s="33">
        <v>0</v>
      </c>
      <c s="33">
        <f>ROUND(ROUND(H74,2)*ROUND(G74,3),2)</f>
      </c>
      <c r="O74">
        <f>(I74*21)/100</f>
      </c>
      <c t="s">
        <v>23</v>
      </c>
    </row>
    <row r="75" spans="1:5" ht="12.75">
      <c r="A75" s="34" t="s">
        <v>50</v>
      </c>
      <c r="E75" s="35" t="s">
        <v>47</v>
      </c>
    </row>
    <row r="76" spans="1:5" ht="51">
      <c r="A76" s="36" t="s">
        <v>51</v>
      </c>
      <c r="E76" s="37" t="s">
        <v>119</v>
      </c>
    </row>
    <row r="77" spans="1:5" ht="63.75">
      <c r="A77" t="s">
        <v>53</v>
      </c>
      <c r="E77" s="35" t="s">
        <v>120</v>
      </c>
    </row>
    <row r="78" spans="1:16" ht="12.75">
      <c r="A78" s="25" t="s">
        <v>45</v>
      </c>
      <c s="29" t="s">
        <v>121</v>
      </c>
      <c s="29" t="s">
        <v>122</v>
      </c>
      <c s="25" t="s">
        <v>47</v>
      </c>
      <c s="30" t="s">
        <v>123</v>
      </c>
      <c s="31" t="s">
        <v>49</v>
      </c>
      <c s="32">
        <v>16.875</v>
      </c>
      <c s="33">
        <v>0</v>
      </c>
      <c s="33">
        <f>ROUND(ROUND(H78,2)*ROUND(G78,3),2)</f>
      </c>
      <c r="O78">
        <f>(I78*21)/100</f>
      </c>
      <c t="s">
        <v>23</v>
      </c>
    </row>
    <row r="79" spans="1:5" ht="12.75">
      <c r="A79" s="34" t="s">
        <v>50</v>
      </c>
      <c r="E79" s="35" t="s">
        <v>47</v>
      </c>
    </row>
    <row r="80" spans="1:5" ht="102">
      <c r="A80" s="36" t="s">
        <v>51</v>
      </c>
      <c r="E80" s="37" t="s">
        <v>124</v>
      </c>
    </row>
    <row r="81" spans="1:5" ht="318.75">
      <c r="A81" t="s">
        <v>53</v>
      </c>
      <c r="E81" s="35" t="s">
        <v>125</v>
      </c>
    </row>
    <row r="82" spans="1:16" ht="12.75">
      <c r="A82" s="25" t="s">
        <v>45</v>
      </c>
      <c s="29" t="s">
        <v>126</v>
      </c>
      <c s="29" t="s">
        <v>127</v>
      </c>
      <c s="25" t="s">
        <v>47</v>
      </c>
      <c s="30" t="s">
        <v>128</v>
      </c>
      <c s="31" t="s">
        <v>49</v>
      </c>
      <c s="32">
        <v>14.625</v>
      </c>
      <c s="33">
        <v>0</v>
      </c>
      <c s="33">
        <f>ROUND(ROUND(H82,2)*ROUND(G82,3),2)</f>
      </c>
      <c r="O82">
        <f>(I82*21)/100</f>
      </c>
      <c t="s">
        <v>23</v>
      </c>
    </row>
    <row r="83" spans="1:5" ht="12.75">
      <c r="A83" s="34" t="s">
        <v>50</v>
      </c>
      <c r="E83" s="35" t="s">
        <v>47</v>
      </c>
    </row>
    <row r="84" spans="1:5" ht="76.5">
      <c r="A84" s="36" t="s">
        <v>51</v>
      </c>
      <c r="E84" s="37" t="s">
        <v>129</v>
      </c>
    </row>
    <row r="85" spans="1:5" ht="344.25">
      <c r="A85" t="s">
        <v>53</v>
      </c>
      <c r="E85" s="35" t="s">
        <v>130</v>
      </c>
    </row>
    <row r="86" spans="1:16" ht="12.75">
      <c r="A86" s="25" t="s">
        <v>45</v>
      </c>
      <c s="29" t="s">
        <v>131</v>
      </c>
      <c s="29" t="s">
        <v>132</v>
      </c>
      <c s="25" t="s">
        <v>47</v>
      </c>
      <c s="30" t="s">
        <v>133</v>
      </c>
      <c s="31" t="s">
        <v>49</v>
      </c>
      <c s="32">
        <v>13.3</v>
      </c>
      <c s="33">
        <v>0</v>
      </c>
      <c s="33">
        <f>ROUND(ROUND(H86,2)*ROUND(G86,3),2)</f>
      </c>
      <c r="O86">
        <f>(I86*21)/100</f>
      </c>
      <c t="s">
        <v>23</v>
      </c>
    </row>
    <row r="87" spans="1:5" ht="12.75">
      <c r="A87" s="34" t="s">
        <v>50</v>
      </c>
      <c r="E87" s="35" t="s">
        <v>47</v>
      </c>
    </row>
    <row r="88" spans="1:5" ht="51">
      <c r="A88" s="36" t="s">
        <v>51</v>
      </c>
      <c r="E88" s="37" t="s">
        <v>134</v>
      </c>
    </row>
    <row r="89" spans="1:5" ht="344.25">
      <c r="A89" t="s">
        <v>53</v>
      </c>
      <c r="E89" s="35" t="s">
        <v>130</v>
      </c>
    </row>
    <row r="90" spans="1:16" ht="12.75">
      <c r="A90" s="25" t="s">
        <v>45</v>
      </c>
      <c s="29" t="s">
        <v>135</v>
      </c>
      <c s="29" t="s">
        <v>136</v>
      </c>
      <c s="25" t="s">
        <v>47</v>
      </c>
      <c s="30" t="s">
        <v>137</v>
      </c>
      <c s="31" t="s">
        <v>49</v>
      </c>
      <c s="32">
        <v>30.175</v>
      </c>
      <c s="33">
        <v>0</v>
      </c>
      <c s="33">
        <f>ROUND(ROUND(H90,2)*ROUND(G90,3),2)</f>
      </c>
      <c r="O90">
        <f>(I90*21)/100</f>
      </c>
      <c t="s">
        <v>23</v>
      </c>
    </row>
    <row r="91" spans="1:5" ht="12.75">
      <c r="A91" s="34" t="s">
        <v>50</v>
      </c>
      <c r="E91" s="35" t="s">
        <v>47</v>
      </c>
    </row>
    <row r="92" spans="1:5" ht="63.75">
      <c r="A92" s="36" t="s">
        <v>51</v>
      </c>
      <c r="E92" s="37" t="s">
        <v>138</v>
      </c>
    </row>
    <row r="93" spans="1:5" ht="216.75">
      <c r="A93" t="s">
        <v>53</v>
      </c>
      <c r="E93" s="35" t="s">
        <v>139</v>
      </c>
    </row>
    <row r="94" spans="1:16" ht="12.75">
      <c r="A94" s="25" t="s">
        <v>45</v>
      </c>
      <c s="29" t="s">
        <v>140</v>
      </c>
      <c s="29" t="s">
        <v>141</v>
      </c>
      <c s="25" t="s">
        <v>47</v>
      </c>
      <c s="30" t="s">
        <v>142</v>
      </c>
      <c s="31" t="s">
        <v>49</v>
      </c>
      <c s="32">
        <v>14.625</v>
      </c>
      <c s="33">
        <v>0</v>
      </c>
      <c s="33">
        <f>ROUND(ROUND(H94,2)*ROUND(G94,3),2)</f>
      </c>
      <c r="O94">
        <f>(I94*21)/100</f>
      </c>
      <c t="s">
        <v>23</v>
      </c>
    </row>
    <row r="95" spans="1:5" ht="12.75">
      <c r="A95" s="34" t="s">
        <v>50</v>
      </c>
      <c r="E95" s="35" t="s">
        <v>47</v>
      </c>
    </row>
    <row r="96" spans="1:5" ht="12.75">
      <c r="A96" s="36" t="s">
        <v>51</v>
      </c>
      <c r="E96" s="37" t="s">
        <v>143</v>
      </c>
    </row>
    <row r="97" spans="1:5" ht="216.75">
      <c r="A97" t="s">
        <v>53</v>
      </c>
      <c r="E97" s="35" t="s">
        <v>139</v>
      </c>
    </row>
    <row r="98" spans="1:16" ht="12.75">
      <c r="A98" s="25" t="s">
        <v>45</v>
      </c>
      <c s="29" t="s">
        <v>144</v>
      </c>
      <c s="29" t="s">
        <v>145</v>
      </c>
      <c s="25" t="s">
        <v>47</v>
      </c>
      <c s="30" t="s">
        <v>146</v>
      </c>
      <c s="31" t="s">
        <v>49</v>
      </c>
      <c s="32">
        <v>13.3</v>
      </c>
      <c s="33">
        <v>0</v>
      </c>
      <c s="33">
        <f>ROUND(ROUND(H98,2)*ROUND(G98,3),2)</f>
      </c>
      <c r="O98">
        <f>(I98*21)/100</f>
      </c>
      <c t="s">
        <v>23</v>
      </c>
    </row>
    <row r="99" spans="1:5" ht="12.75">
      <c r="A99" s="34" t="s">
        <v>50</v>
      </c>
      <c r="E99" s="35" t="s">
        <v>47</v>
      </c>
    </row>
    <row r="100" spans="1:5" ht="25.5">
      <c r="A100" s="36" t="s">
        <v>51</v>
      </c>
      <c r="E100" s="37" t="s">
        <v>147</v>
      </c>
    </row>
    <row r="101" spans="1:5" ht="331.5">
      <c r="A101" t="s">
        <v>53</v>
      </c>
      <c r="E101" s="35" t="s">
        <v>148</v>
      </c>
    </row>
    <row r="102" spans="1:16" ht="12.75">
      <c r="A102" s="25" t="s">
        <v>45</v>
      </c>
      <c s="29" t="s">
        <v>149</v>
      </c>
      <c s="29" t="s">
        <v>150</v>
      </c>
      <c s="25" t="s">
        <v>47</v>
      </c>
      <c s="30" t="s">
        <v>151</v>
      </c>
      <c s="31" t="s">
        <v>152</v>
      </c>
      <c s="32">
        <v>287</v>
      </c>
      <c s="33">
        <v>0</v>
      </c>
      <c s="33">
        <f>ROUND(ROUND(H102,2)*ROUND(G102,3),2)</f>
      </c>
      <c r="O102">
        <f>(I102*21)/100</f>
      </c>
      <c t="s">
        <v>23</v>
      </c>
    </row>
    <row r="103" spans="1:5" ht="12.75">
      <c r="A103" s="34" t="s">
        <v>50</v>
      </c>
      <c r="E103" s="35" t="s">
        <v>47</v>
      </c>
    </row>
    <row r="104" spans="1:5" ht="12.75">
      <c r="A104" s="36" t="s">
        <v>51</v>
      </c>
      <c r="E104" s="37" t="s">
        <v>153</v>
      </c>
    </row>
    <row r="105" spans="1:5" ht="51">
      <c r="A105" t="s">
        <v>53</v>
      </c>
      <c r="E105" s="35" t="s">
        <v>154</v>
      </c>
    </row>
    <row r="106" spans="1:16" ht="12.75">
      <c r="A106" s="25" t="s">
        <v>45</v>
      </c>
      <c s="29" t="s">
        <v>155</v>
      </c>
      <c s="29" t="s">
        <v>156</v>
      </c>
      <c s="25" t="s">
        <v>47</v>
      </c>
      <c s="30" t="s">
        <v>157</v>
      </c>
      <c s="31" t="s">
        <v>152</v>
      </c>
      <c s="32">
        <v>22.5</v>
      </c>
      <c s="33">
        <v>0</v>
      </c>
      <c s="33">
        <f>ROUND(ROUND(H106,2)*ROUND(G106,3),2)</f>
      </c>
      <c r="O106">
        <f>(I106*21)/100</f>
      </c>
      <c t="s">
        <v>23</v>
      </c>
    </row>
    <row r="107" spans="1:5" ht="12.75">
      <c r="A107" s="34" t="s">
        <v>50</v>
      </c>
      <c r="E107" s="35" t="s">
        <v>47</v>
      </c>
    </row>
    <row r="108" spans="1:5" ht="25.5">
      <c r="A108" s="36" t="s">
        <v>51</v>
      </c>
      <c r="E108" s="37" t="s">
        <v>158</v>
      </c>
    </row>
    <row r="109" spans="1:5" ht="51">
      <c r="A109" t="s">
        <v>53</v>
      </c>
      <c r="E109" s="35" t="s">
        <v>159</v>
      </c>
    </row>
    <row r="110" spans="1:16" ht="12.75">
      <c r="A110" s="25" t="s">
        <v>45</v>
      </c>
      <c s="29" t="s">
        <v>160</v>
      </c>
      <c s="29" t="s">
        <v>161</v>
      </c>
      <c s="25" t="s">
        <v>47</v>
      </c>
      <c s="30" t="s">
        <v>162</v>
      </c>
      <c s="31" t="s">
        <v>152</v>
      </c>
      <c s="32">
        <v>22.5</v>
      </c>
      <c s="33">
        <v>0</v>
      </c>
      <c s="33">
        <f>ROUND(ROUND(H110,2)*ROUND(G110,3),2)</f>
      </c>
      <c r="O110">
        <f>(I110*21)/100</f>
      </c>
      <c t="s">
        <v>23</v>
      </c>
    </row>
    <row r="111" spans="1:5" ht="12.75">
      <c r="A111" s="34" t="s">
        <v>50</v>
      </c>
      <c r="E111" s="35" t="s">
        <v>47</v>
      </c>
    </row>
    <row r="112" spans="1:5" ht="25.5">
      <c r="A112" s="36" t="s">
        <v>51</v>
      </c>
      <c r="E112" s="37" t="s">
        <v>163</v>
      </c>
    </row>
    <row r="113" spans="1:5" ht="63.75">
      <c r="A113" t="s">
        <v>53</v>
      </c>
      <c r="E113" s="35" t="s">
        <v>164</v>
      </c>
    </row>
    <row r="114" spans="1:16" ht="12.75">
      <c r="A114" s="25" t="s">
        <v>45</v>
      </c>
      <c s="29" t="s">
        <v>165</v>
      </c>
      <c s="29" t="s">
        <v>166</v>
      </c>
      <c s="25" t="s">
        <v>47</v>
      </c>
      <c s="30" t="s">
        <v>167</v>
      </c>
      <c s="31" t="s">
        <v>152</v>
      </c>
      <c s="32">
        <v>22.5</v>
      </c>
      <c s="33">
        <v>0</v>
      </c>
      <c s="33">
        <f>ROUND(ROUND(H114,2)*ROUND(G114,3),2)</f>
      </c>
      <c r="O114">
        <f>(I114*21)/100</f>
      </c>
      <c t="s">
        <v>23</v>
      </c>
    </row>
    <row r="115" spans="1:5" ht="12.75">
      <c r="A115" s="34" t="s">
        <v>50</v>
      </c>
      <c r="E115" s="35" t="s">
        <v>47</v>
      </c>
    </row>
    <row r="116" spans="1:5" ht="25.5">
      <c r="A116" s="36" t="s">
        <v>51</v>
      </c>
      <c r="E116" s="37" t="s">
        <v>158</v>
      </c>
    </row>
    <row r="117" spans="1:5" ht="63.75">
      <c r="A117" t="s">
        <v>53</v>
      </c>
      <c r="E117" s="35" t="s">
        <v>168</v>
      </c>
    </row>
    <row r="118" spans="1:16" ht="12.75">
      <c r="A118" s="25" t="s">
        <v>45</v>
      </c>
      <c s="29" t="s">
        <v>169</v>
      </c>
      <c s="29" t="s">
        <v>170</v>
      </c>
      <c s="25" t="s">
        <v>47</v>
      </c>
      <c s="30" t="s">
        <v>171</v>
      </c>
      <c s="31" t="s">
        <v>152</v>
      </c>
      <c s="32">
        <v>22.5</v>
      </c>
      <c s="33">
        <v>0</v>
      </c>
      <c s="33">
        <f>ROUND(ROUND(H118,2)*ROUND(G118,3),2)</f>
      </c>
      <c r="O118">
        <f>(I118*21)/100</f>
      </c>
      <c t="s">
        <v>23</v>
      </c>
    </row>
    <row r="119" spans="1:5" ht="12.75">
      <c r="A119" s="34" t="s">
        <v>50</v>
      </c>
      <c r="E119" s="35" t="s">
        <v>47</v>
      </c>
    </row>
    <row r="120" spans="1:5" ht="25.5">
      <c r="A120" s="36" t="s">
        <v>51</v>
      </c>
      <c r="E120" s="37" t="s">
        <v>172</v>
      </c>
    </row>
    <row r="121" spans="1:5" ht="76.5">
      <c r="A121" t="s">
        <v>53</v>
      </c>
      <c r="E121" s="35" t="s">
        <v>173</v>
      </c>
    </row>
    <row r="122" spans="1:18" ht="12.75" customHeight="1">
      <c r="A122" s="6" t="s">
        <v>43</v>
      </c>
      <c s="6"/>
      <c s="39" t="s">
        <v>35</v>
      </c>
      <c s="6"/>
      <c s="27" t="s">
        <v>174</v>
      </c>
      <c s="6"/>
      <c s="6"/>
      <c s="6"/>
      <c s="40">
        <f>0+Q122</f>
      </c>
      <c r="O122">
        <f>0+R122</f>
      </c>
      <c r="Q122">
        <f>0+I123+I127+I131+I135+I139+I143+I147+I151+I155+I159+I163+I167+I171+I175</f>
      </c>
      <c>
        <f>0+O123+O127+O131+O135+O139+O143+O147+O151+O155+O159+O163+O167+O171+O175</f>
      </c>
    </row>
    <row r="123" spans="1:16" ht="12.75">
      <c r="A123" s="25" t="s">
        <v>45</v>
      </c>
      <c s="29" t="s">
        <v>175</v>
      </c>
      <c s="29" t="s">
        <v>176</v>
      </c>
      <c s="25" t="s">
        <v>47</v>
      </c>
      <c s="30" t="s">
        <v>177</v>
      </c>
      <c s="31" t="s">
        <v>49</v>
      </c>
      <c s="32">
        <v>37.4</v>
      </c>
      <c s="33">
        <v>0</v>
      </c>
      <c s="33">
        <f>ROUND(ROUND(H123,2)*ROUND(G123,3),2)</f>
      </c>
      <c r="O123">
        <f>(I123*21)/100</f>
      </c>
      <c t="s">
        <v>23</v>
      </c>
    </row>
    <row r="124" spans="1:5" ht="12.75">
      <c r="A124" s="34" t="s">
        <v>50</v>
      </c>
      <c r="E124" s="35" t="s">
        <v>47</v>
      </c>
    </row>
    <row r="125" spans="1:5" ht="25.5">
      <c r="A125" s="36" t="s">
        <v>51</v>
      </c>
      <c r="E125" s="37" t="s">
        <v>178</v>
      </c>
    </row>
    <row r="126" spans="1:5" ht="140.25">
      <c r="A126" t="s">
        <v>53</v>
      </c>
      <c r="E126" s="35" t="s">
        <v>179</v>
      </c>
    </row>
    <row r="127" spans="1:16" ht="12.75">
      <c r="A127" s="25" t="s">
        <v>45</v>
      </c>
      <c s="29" t="s">
        <v>180</v>
      </c>
      <c s="29" t="s">
        <v>181</v>
      </c>
      <c s="25" t="s">
        <v>47</v>
      </c>
      <c s="30" t="s">
        <v>182</v>
      </c>
      <c s="31" t="s">
        <v>49</v>
      </c>
      <c s="32">
        <v>67.595</v>
      </c>
      <c s="33">
        <v>0</v>
      </c>
      <c s="33">
        <f>ROUND(ROUND(H127,2)*ROUND(G127,3),2)</f>
      </c>
      <c r="O127">
        <f>(I127*21)/100</f>
      </c>
      <c t="s">
        <v>23</v>
      </c>
    </row>
    <row r="128" spans="1:5" ht="12.75">
      <c r="A128" s="34" t="s">
        <v>50</v>
      </c>
      <c r="E128" s="35" t="s">
        <v>47</v>
      </c>
    </row>
    <row r="129" spans="1:5" ht="89.25">
      <c r="A129" s="36" t="s">
        <v>51</v>
      </c>
      <c r="E129" s="37" t="s">
        <v>183</v>
      </c>
    </row>
    <row r="130" spans="1:5" ht="76.5">
      <c r="A130" t="s">
        <v>53</v>
      </c>
      <c r="E130" s="35" t="s">
        <v>184</v>
      </c>
    </row>
    <row r="131" spans="1:16" ht="12.75">
      <c r="A131" s="25" t="s">
        <v>45</v>
      </c>
      <c s="29" t="s">
        <v>185</v>
      </c>
      <c s="29" t="s">
        <v>186</v>
      </c>
      <c s="25" t="s">
        <v>47</v>
      </c>
      <c s="30" t="s">
        <v>187</v>
      </c>
      <c s="31" t="s">
        <v>49</v>
      </c>
      <c s="32">
        <v>7.05</v>
      </c>
      <c s="33">
        <v>0</v>
      </c>
      <c s="33">
        <f>ROUND(ROUND(H131,2)*ROUND(G131,3),2)</f>
      </c>
      <c r="O131">
        <f>(I131*21)/100</f>
      </c>
      <c t="s">
        <v>23</v>
      </c>
    </row>
    <row r="132" spans="1:5" ht="12.75">
      <c r="A132" s="34" t="s">
        <v>50</v>
      </c>
      <c r="E132" s="35" t="s">
        <v>47</v>
      </c>
    </row>
    <row r="133" spans="1:5" ht="12.75">
      <c r="A133" s="36" t="s">
        <v>51</v>
      </c>
      <c r="E133" s="37" t="s">
        <v>188</v>
      </c>
    </row>
    <row r="134" spans="1:5" ht="76.5">
      <c r="A134" t="s">
        <v>53</v>
      </c>
      <c r="E134" s="35" t="s">
        <v>184</v>
      </c>
    </row>
    <row r="135" spans="1:16" ht="12.75">
      <c r="A135" s="25" t="s">
        <v>45</v>
      </c>
      <c s="29" t="s">
        <v>189</v>
      </c>
      <c s="29" t="s">
        <v>190</v>
      </c>
      <c s="25" t="s">
        <v>47</v>
      </c>
      <c s="30" t="s">
        <v>191</v>
      </c>
      <c s="31" t="s">
        <v>152</v>
      </c>
      <c s="32">
        <v>48</v>
      </c>
      <c s="33">
        <v>0</v>
      </c>
      <c s="33">
        <f>ROUND(ROUND(H135,2)*ROUND(G135,3),2)</f>
      </c>
      <c r="O135">
        <f>(I135*21)/100</f>
      </c>
      <c t="s">
        <v>23</v>
      </c>
    </row>
    <row r="136" spans="1:5" ht="12.75">
      <c r="A136" s="34" t="s">
        <v>50</v>
      </c>
      <c r="E136" s="35" t="s">
        <v>47</v>
      </c>
    </row>
    <row r="137" spans="1:5" ht="102">
      <c r="A137" s="36" t="s">
        <v>51</v>
      </c>
      <c r="E137" s="37" t="s">
        <v>192</v>
      </c>
    </row>
    <row r="138" spans="1:5" ht="89.25">
      <c r="A138" t="s">
        <v>53</v>
      </c>
      <c r="E138" s="35" t="s">
        <v>193</v>
      </c>
    </row>
    <row r="139" spans="1:16" ht="12.75">
      <c r="A139" s="25" t="s">
        <v>45</v>
      </c>
      <c s="29" t="s">
        <v>194</v>
      </c>
      <c s="29" t="s">
        <v>195</v>
      </c>
      <c s="25" t="s">
        <v>47</v>
      </c>
      <c s="30" t="s">
        <v>196</v>
      </c>
      <c s="31" t="s">
        <v>152</v>
      </c>
      <c s="32">
        <v>56</v>
      </c>
      <c s="33">
        <v>0</v>
      </c>
      <c s="33">
        <f>ROUND(ROUND(H139,2)*ROUND(G139,3),2)</f>
      </c>
      <c r="O139">
        <f>(I139*21)/100</f>
      </c>
      <c t="s">
        <v>23</v>
      </c>
    </row>
    <row r="140" spans="1:5" ht="12.75">
      <c r="A140" s="34" t="s">
        <v>50</v>
      </c>
      <c r="E140" s="35" t="s">
        <v>47</v>
      </c>
    </row>
    <row r="141" spans="1:5" ht="102">
      <c r="A141" s="36" t="s">
        <v>51</v>
      </c>
      <c r="E141" s="37" t="s">
        <v>197</v>
      </c>
    </row>
    <row r="142" spans="1:5" ht="89.25">
      <c r="A142" t="s">
        <v>53</v>
      </c>
      <c r="E142" s="35" t="s">
        <v>193</v>
      </c>
    </row>
    <row r="143" spans="1:16" ht="12.75">
      <c r="A143" s="25" t="s">
        <v>45</v>
      </c>
      <c s="29" t="s">
        <v>198</v>
      </c>
      <c s="29" t="s">
        <v>199</v>
      </c>
      <c s="25" t="s">
        <v>47</v>
      </c>
      <c s="30" t="s">
        <v>200</v>
      </c>
      <c s="31" t="s">
        <v>152</v>
      </c>
      <c s="32">
        <v>56</v>
      </c>
      <c s="33">
        <v>0</v>
      </c>
      <c s="33">
        <f>ROUND(ROUND(H143,2)*ROUND(G143,3),2)</f>
      </c>
      <c r="O143">
        <f>(I143*21)/100</f>
      </c>
      <c t="s">
        <v>23</v>
      </c>
    </row>
    <row r="144" spans="1:5" ht="12.75">
      <c r="A144" s="34" t="s">
        <v>50</v>
      </c>
      <c r="E144" s="35" t="s">
        <v>47</v>
      </c>
    </row>
    <row r="145" spans="1:5" ht="102">
      <c r="A145" s="36" t="s">
        <v>51</v>
      </c>
      <c r="E145" s="37" t="s">
        <v>201</v>
      </c>
    </row>
    <row r="146" spans="1:5" ht="89.25">
      <c r="A146" t="s">
        <v>53</v>
      </c>
      <c r="E146" s="35" t="s">
        <v>193</v>
      </c>
    </row>
    <row r="147" spans="1:16" ht="12.75">
      <c r="A147" s="25" t="s">
        <v>45</v>
      </c>
      <c s="29" t="s">
        <v>202</v>
      </c>
      <c s="29" t="s">
        <v>203</v>
      </c>
      <c s="25" t="s">
        <v>47</v>
      </c>
      <c s="30" t="s">
        <v>204</v>
      </c>
      <c s="31" t="s">
        <v>152</v>
      </c>
      <c s="32">
        <v>60.7</v>
      </c>
      <c s="33">
        <v>0</v>
      </c>
      <c s="33">
        <f>ROUND(ROUND(H147,2)*ROUND(G147,3),2)</f>
      </c>
      <c r="O147">
        <f>(I147*21)/100</f>
      </c>
      <c t="s">
        <v>23</v>
      </c>
    </row>
    <row r="148" spans="1:5" ht="12.75">
      <c r="A148" s="34" t="s">
        <v>50</v>
      </c>
      <c r="E148" s="35" t="s">
        <v>47</v>
      </c>
    </row>
    <row r="149" spans="1:5" ht="63.75">
      <c r="A149" s="36" t="s">
        <v>51</v>
      </c>
      <c r="E149" s="37" t="s">
        <v>205</v>
      </c>
    </row>
    <row r="150" spans="1:5" ht="165.75">
      <c r="A150" t="s">
        <v>53</v>
      </c>
      <c r="E150" s="35" t="s">
        <v>206</v>
      </c>
    </row>
    <row r="151" spans="1:16" ht="12.75">
      <c r="A151" s="25" t="s">
        <v>45</v>
      </c>
      <c s="29" t="s">
        <v>207</v>
      </c>
      <c s="29" t="s">
        <v>208</v>
      </c>
      <c s="25" t="s">
        <v>47</v>
      </c>
      <c s="30" t="s">
        <v>209</v>
      </c>
      <c s="31" t="s">
        <v>152</v>
      </c>
      <c s="32">
        <v>60.7</v>
      </c>
      <c s="33">
        <v>0</v>
      </c>
      <c s="33">
        <f>ROUND(ROUND(H151,2)*ROUND(G151,3),2)</f>
      </c>
      <c r="O151">
        <f>(I151*21)/100</f>
      </c>
      <c t="s">
        <v>23</v>
      </c>
    </row>
    <row r="152" spans="1:5" ht="12.75">
      <c r="A152" s="34" t="s">
        <v>50</v>
      </c>
      <c r="E152" s="35" t="s">
        <v>47</v>
      </c>
    </row>
    <row r="153" spans="1:5" ht="63.75">
      <c r="A153" s="36" t="s">
        <v>51</v>
      </c>
      <c r="E153" s="37" t="s">
        <v>210</v>
      </c>
    </row>
    <row r="154" spans="1:5" ht="165.75">
      <c r="A154" t="s">
        <v>53</v>
      </c>
      <c r="E154" s="35" t="s">
        <v>206</v>
      </c>
    </row>
    <row r="155" spans="1:16" ht="12.75">
      <c r="A155" s="25" t="s">
        <v>45</v>
      </c>
      <c s="29" t="s">
        <v>211</v>
      </c>
      <c s="29" t="s">
        <v>212</v>
      </c>
      <c s="25" t="s">
        <v>47</v>
      </c>
      <c s="30" t="s">
        <v>213</v>
      </c>
      <c s="31" t="s">
        <v>152</v>
      </c>
      <c s="32">
        <v>52.7</v>
      </c>
      <c s="33">
        <v>0</v>
      </c>
      <c s="33">
        <f>ROUND(ROUND(H155,2)*ROUND(G155,3),2)</f>
      </c>
      <c r="O155">
        <f>(I155*21)/100</f>
      </c>
      <c t="s">
        <v>23</v>
      </c>
    </row>
    <row r="156" spans="1:5" ht="12.75">
      <c r="A156" s="34" t="s">
        <v>50</v>
      </c>
      <c r="E156" s="35" t="s">
        <v>47</v>
      </c>
    </row>
    <row r="157" spans="1:5" ht="63.75">
      <c r="A157" s="36" t="s">
        <v>51</v>
      </c>
      <c r="E157" s="37" t="s">
        <v>214</v>
      </c>
    </row>
    <row r="158" spans="1:5" ht="165.75">
      <c r="A158" t="s">
        <v>53</v>
      </c>
      <c r="E158" s="35" t="s">
        <v>206</v>
      </c>
    </row>
    <row r="159" spans="1:16" ht="25.5">
      <c r="A159" s="25" t="s">
        <v>45</v>
      </c>
      <c s="29" t="s">
        <v>215</v>
      </c>
      <c s="29" t="s">
        <v>216</v>
      </c>
      <c s="25" t="s">
        <v>217</v>
      </c>
      <c s="30" t="s">
        <v>218</v>
      </c>
      <c s="31" t="s">
        <v>152</v>
      </c>
      <c s="32">
        <v>25.8</v>
      </c>
      <c s="33">
        <v>0</v>
      </c>
      <c s="33">
        <f>ROUND(ROUND(H159,2)*ROUND(G159,3),2)</f>
      </c>
      <c r="O159">
        <f>(I159*21)/100</f>
      </c>
      <c t="s">
        <v>23</v>
      </c>
    </row>
    <row r="160" spans="1:5" ht="12.75">
      <c r="A160" s="34" t="s">
        <v>50</v>
      </c>
      <c r="E160" s="35" t="s">
        <v>47</v>
      </c>
    </row>
    <row r="161" spans="1:5" ht="25.5">
      <c r="A161" s="36" t="s">
        <v>51</v>
      </c>
      <c r="E161" s="37" t="s">
        <v>219</v>
      </c>
    </row>
    <row r="162" spans="1:5" ht="165.75">
      <c r="A162" t="s">
        <v>53</v>
      </c>
      <c r="E162" s="35" t="s">
        <v>220</v>
      </c>
    </row>
    <row r="163" spans="1:16" ht="12.75">
      <c r="A163" s="25" t="s">
        <v>45</v>
      </c>
      <c s="29" t="s">
        <v>221</v>
      </c>
      <c s="29" t="s">
        <v>222</v>
      </c>
      <c s="25" t="s">
        <v>47</v>
      </c>
      <c s="30" t="s">
        <v>223</v>
      </c>
      <c s="31" t="s">
        <v>152</v>
      </c>
      <c s="32">
        <v>38.1</v>
      </c>
      <c s="33">
        <v>0</v>
      </c>
      <c s="33">
        <f>ROUND(ROUND(H163,2)*ROUND(G163,3),2)</f>
      </c>
      <c r="O163">
        <f>(I163*21)/100</f>
      </c>
      <c t="s">
        <v>23</v>
      </c>
    </row>
    <row r="164" spans="1:5" ht="12.75">
      <c r="A164" s="34" t="s">
        <v>50</v>
      </c>
      <c r="E164" s="35" t="s">
        <v>47</v>
      </c>
    </row>
    <row r="165" spans="1:5" ht="63.75">
      <c r="A165" s="36" t="s">
        <v>51</v>
      </c>
      <c r="E165" s="37" t="s">
        <v>224</v>
      </c>
    </row>
    <row r="166" spans="1:5" ht="178.5">
      <c r="A166" t="s">
        <v>53</v>
      </c>
      <c r="E166" s="35" t="s">
        <v>225</v>
      </c>
    </row>
    <row r="167" spans="1:16" ht="12.75">
      <c r="A167" s="25" t="s">
        <v>45</v>
      </c>
      <c s="29" t="s">
        <v>226</v>
      </c>
      <c s="29" t="s">
        <v>227</v>
      </c>
      <c s="25" t="s">
        <v>47</v>
      </c>
      <c s="30" t="s">
        <v>228</v>
      </c>
      <c s="31" t="s">
        <v>152</v>
      </c>
      <c s="32">
        <v>63.3</v>
      </c>
      <c s="33">
        <v>0</v>
      </c>
      <c s="33">
        <f>ROUND(ROUND(H167,2)*ROUND(G167,3),2)</f>
      </c>
      <c r="O167">
        <f>(I167*21)/100</f>
      </c>
      <c t="s">
        <v>23</v>
      </c>
    </row>
    <row r="168" spans="1:5" ht="12.75">
      <c r="A168" s="34" t="s">
        <v>50</v>
      </c>
      <c r="E168" s="35" t="s">
        <v>47</v>
      </c>
    </row>
    <row r="169" spans="1:5" ht="51">
      <c r="A169" s="36" t="s">
        <v>51</v>
      </c>
      <c r="E169" s="37" t="s">
        <v>229</v>
      </c>
    </row>
    <row r="170" spans="1:5" ht="178.5">
      <c r="A170" t="s">
        <v>53</v>
      </c>
      <c r="E170" s="35" t="s">
        <v>225</v>
      </c>
    </row>
    <row r="171" spans="1:16" ht="25.5">
      <c r="A171" s="25" t="s">
        <v>45</v>
      </c>
      <c s="29" t="s">
        <v>230</v>
      </c>
      <c s="29" t="s">
        <v>231</v>
      </c>
      <c s="25" t="s">
        <v>47</v>
      </c>
      <c s="30" t="s">
        <v>232</v>
      </c>
      <c s="31" t="s">
        <v>152</v>
      </c>
      <c s="32">
        <v>1.9</v>
      </c>
      <c s="33">
        <v>0</v>
      </c>
      <c s="33">
        <f>ROUND(ROUND(H171,2)*ROUND(G171,3),2)</f>
      </c>
      <c r="O171">
        <f>(I171*21)/100</f>
      </c>
      <c t="s">
        <v>23</v>
      </c>
    </row>
    <row r="172" spans="1:5" ht="12.75">
      <c r="A172" s="34" t="s">
        <v>50</v>
      </c>
      <c r="E172" s="35" t="s">
        <v>47</v>
      </c>
    </row>
    <row r="173" spans="1:5" ht="12.75">
      <c r="A173" s="36" t="s">
        <v>51</v>
      </c>
      <c r="E173" s="37" t="s">
        <v>233</v>
      </c>
    </row>
    <row r="174" spans="1:5" ht="178.5">
      <c r="A174" t="s">
        <v>53</v>
      </c>
      <c r="E174" s="35" t="s">
        <v>225</v>
      </c>
    </row>
    <row r="175" spans="1:16" ht="12.75">
      <c r="A175" s="25" t="s">
        <v>45</v>
      </c>
      <c s="29" t="s">
        <v>234</v>
      </c>
      <c s="29" t="s">
        <v>235</v>
      </c>
      <c s="25" t="s">
        <v>47</v>
      </c>
      <c s="30" t="s">
        <v>236</v>
      </c>
      <c s="31" t="s">
        <v>49</v>
      </c>
      <c s="32">
        <v>21.15</v>
      </c>
      <c s="33">
        <v>0</v>
      </c>
      <c s="33">
        <f>ROUND(ROUND(H175,2)*ROUND(G175,3),2)</f>
      </c>
      <c r="O175">
        <f>(I175*21)/100</f>
      </c>
      <c t="s">
        <v>23</v>
      </c>
    </row>
    <row r="176" spans="1:5" ht="12.75">
      <c r="A176" s="34" t="s">
        <v>50</v>
      </c>
      <c r="E176" s="35" t="s">
        <v>47</v>
      </c>
    </row>
    <row r="177" spans="1:5" ht="25.5">
      <c r="A177" s="36" t="s">
        <v>51</v>
      </c>
      <c r="E177" s="37" t="s">
        <v>237</v>
      </c>
    </row>
    <row r="178" spans="1:5" ht="178.5">
      <c r="A178" t="s">
        <v>53</v>
      </c>
      <c r="E178" s="35" t="s">
        <v>238</v>
      </c>
    </row>
    <row r="179" spans="1:18" ht="12.75" customHeight="1">
      <c r="A179" s="6" t="s">
        <v>43</v>
      </c>
      <c s="6"/>
      <c s="39" t="s">
        <v>78</v>
      </c>
      <c s="6"/>
      <c s="27" t="s">
        <v>239</v>
      </c>
      <c s="6"/>
      <c s="6"/>
      <c s="6"/>
      <c s="40">
        <f>0+Q179</f>
      </c>
      <c r="O179">
        <f>0+R179</f>
      </c>
      <c r="Q179">
        <f>0+I180</f>
      </c>
      <c>
        <f>0+O180</f>
      </c>
    </row>
    <row r="180" spans="1:16" ht="12.75">
      <c r="A180" s="25" t="s">
        <v>45</v>
      </c>
      <c s="29" t="s">
        <v>240</v>
      </c>
      <c s="29" t="s">
        <v>241</v>
      </c>
      <c s="25" t="s">
        <v>47</v>
      </c>
      <c s="30" t="s">
        <v>242</v>
      </c>
      <c s="31" t="s">
        <v>243</v>
      </c>
      <c s="32">
        <v>1</v>
      </c>
      <c s="33">
        <v>0</v>
      </c>
      <c s="33">
        <f>ROUND(ROUND(H180,2)*ROUND(G180,3),2)</f>
      </c>
      <c r="O180">
        <f>(I180*21)/100</f>
      </c>
      <c t="s">
        <v>23</v>
      </c>
    </row>
    <row r="181" spans="1:5" ht="12.75">
      <c r="A181" s="34" t="s">
        <v>50</v>
      </c>
      <c r="E181" s="35" t="s">
        <v>47</v>
      </c>
    </row>
    <row r="182" spans="1:5" ht="25.5">
      <c r="A182" s="36" t="s">
        <v>51</v>
      </c>
      <c r="E182" s="37" t="s">
        <v>244</v>
      </c>
    </row>
    <row r="183" spans="1:5" ht="102">
      <c r="A183" t="s">
        <v>53</v>
      </c>
      <c r="E183" s="35" t="s">
        <v>245</v>
      </c>
    </row>
    <row r="184" spans="1:18" ht="12.75" customHeight="1">
      <c r="A184" s="6" t="s">
        <v>43</v>
      </c>
      <c s="6"/>
      <c s="39" t="s">
        <v>40</v>
      </c>
      <c s="6"/>
      <c s="27" t="s">
        <v>246</v>
      </c>
      <c s="6"/>
      <c s="6"/>
      <c s="6"/>
      <c s="40">
        <f>0+Q184</f>
      </c>
      <c r="O184">
        <f>0+R184</f>
      </c>
      <c r="Q184">
        <f>0+I185+I189+I193+I197+I201+I205+I209+I213+I217+I221</f>
      </c>
      <c>
        <f>0+O185+O189+O193+O197+O201+O205+O209+O213+O217+O221</f>
      </c>
    </row>
    <row r="185" spans="1:16" ht="12.75">
      <c r="A185" s="25" t="s">
        <v>45</v>
      </c>
      <c s="29" t="s">
        <v>247</v>
      </c>
      <c s="29" t="s">
        <v>248</v>
      </c>
      <c s="25" t="s">
        <v>47</v>
      </c>
      <c s="30" t="s">
        <v>249</v>
      </c>
      <c s="31" t="s">
        <v>110</v>
      </c>
      <c s="32">
        <v>20</v>
      </c>
      <c s="33">
        <v>0</v>
      </c>
      <c s="33">
        <f>ROUND(ROUND(H185,2)*ROUND(G185,3),2)</f>
      </c>
      <c r="O185">
        <f>(I185*21)/100</f>
      </c>
      <c t="s">
        <v>23</v>
      </c>
    </row>
    <row r="186" spans="1:5" ht="12.75">
      <c r="A186" s="34" t="s">
        <v>50</v>
      </c>
      <c r="E186" s="35" t="s">
        <v>47</v>
      </c>
    </row>
    <row r="187" spans="1:5" ht="12.75">
      <c r="A187" s="36" t="s">
        <v>51</v>
      </c>
      <c r="E187" s="37" t="s">
        <v>250</v>
      </c>
    </row>
    <row r="188" spans="1:5" ht="114.75">
      <c r="A188" t="s">
        <v>53</v>
      </c>
      <c r="E188" s="35" t="s">
        <v>251</v>
      </c>
    </row>
    <row r="189" spans="1:16" ht="12.75">
      <c r="A189" s="25" t="s">
        <v>45</v>
      </c>
      <c s="29" t="s">
        <v>252</v>
      </c>
      <c s="29" t="s">
        <v>253</v>
      </c>
      <c s="25" t="s">
        <v>47</v>
      </c>
      <c s="30" t="s">
        <v>254</v>
      </c>
      <c s="31" t="s">
        <v>110</v>
      </c>
      <c s="32">
        <v>20</v>
      </c>
      <c s="33">
        <v>0</v>
      </c>
      <c s="33">
        <f>ROUND(ROUND(H189,2)*ROUND(G189,3),2)</f>
      </c>
      <c r="O189">
        <f>(I189*21)/100</f>
      </c>
      <c t="s">
        <v>23</v>
      </c>
    </row>
    <row r="190" spans="1:5" ht="12.75">
      <c r="A190" s="34" t="s">
        <v>50</v>
      </c>
      <c r="E190" s="35" t="s">
        <v>47</v>
      </c>
    </row>
    <row r="191" spans="1:5" ht="12.75">
      <c r="A191" s="36" t="s">
        <v>51</v>
      </c>
      <c r="E191" s="37" t="s">
        <v>250</v>
      </c>
    </row>
    <row r="192" spans="1:5" ht="89.25">
      <c r="A192" t="s">
        <v>53</v>
      </c>
      <c r="E192" s="35" t="s">
        <v>255</v>
      </c>
    </row>
    <row r="193" spans="1:16" ht="12.75">
      <c r="A193" s="25" t="s">
        <v>45</v>
      </c>
      <c s="29" t="s">
        <v>256</v>
      </c>
      <c s="29" t="s">
        <v>257</v>
      </c>
      <c s="25" t="s">
        <v>47</v>
      </c>
      <c s="30" t="s">
        <v>258</v>
      </c>
      <c s="31" t="s">
        <v>259</v>
      </c>
      <c s="32">
        <v>1800</v>
      </c>
      <c s="33">
        <v>0</v>
      </c>
      <c s="33">
        <f>ROUND(ROUND(H193,2)*ROUND(G193,3),2)</f>
      </c>
      <c r="O193">
        <f>(I193*21)/100</f>
      </c>
      <c t="s">
        <v>23</v>
      </c>
    </row>
    <row r="194" spans="1:5" ht="12.75">
      <c r="A194" s="34" t="s">
        <v>50</v>
      </c>
      <c r="E194" s="35" t="s">
        <v>47</v>
      </c>
    </row>
    <row r="195" spans="1:5" ht="12.75">
      <c r="A195" s="36" t="s">
        <v>51</v>
      </c>
      <c r="E195" s="37" t="s">
        <v>260</v>
      </c>
    </row>
    <row r="196" spans="1:5" ht="89.25">
      <c r="A196" t="s">
        <v>53</v>
      </c>
      <c r="E196" s="35" t="s">
        <v>261</v>
      </c>
    </row>
    <row r="197" spans="1:16" ht="25.5">
      <c r="A197" s="25" t="s">
        <v>45</v>
      </c>
      <c s="29" t="s">
        <v>262</v>
      </c>
      <c s="29" t="s">
        <v>263</v>
      </c>
      <c s="25" t="s">
        <v>47</v>
      </c>
      <c s="30" t="s">
        <v>264</v>
      </c>
      <c s="31" t="s">
        <v>243</v>
      </c>
      <c s="32">
        <v>2</v>
      </c>
      <c s="33">
        <v>0</v>
      </c>
      <c s="33">
        <f>ROUND(ROUND(H197,2)*ROUND(G197,3),2)</f>
      </c>
      <c r="O197">
        <f>(I197*21)/100</f>
      </c>
      <c t="s">
        <v>23</v>
      </c>
    </row>
    <row r="198" spans="1:5" ht="12.75">
      <c r="A198" s="34" t="s">
        <v>50</v>
      </c>
      <c r="E198" s="35" t="s">
        <v>47</v>
      </c>
    </row>
    <row r="199" spans="1:5" ht="63.75">
      <c r="A199" s="36" t="s">
        <v>51</v>
      </c>
      <c r="E199" s="37" t="s">
        <v>265</v>
      </c>
    </row>
    <row r="200" spans="1:5" ht="51">
      <c r="A200" t="s">
        <v>53</v>
      </c>
      <c r="E200" s="35" t="s">
        <v>266</v>
      </c>
    </row>
    <row r="201" spans="1:16" ht="25.5">
      <c r="A201" s="25" t="s">
        <v>45</v>
      </c>
      <c s="29" t="s">
        <v>267</v>
      </c>
      <c s="29" t="s">
        <v>268</v>
      </c>
      <c s="25" t="s">
        <v>47</v>
      </c>
      <c s="30" t="s">
        <v>269</v>
      </c>
      <c s="31" t="s">
        <v>243</v>
      </c>
      <c s="32">
        <v>2</v>
      </c>
      <c s="33">
        <v>0</v>
      </c>
      <c s="33">
        <f>ROUND(ROUND(H201,2)*ROUND(G201,3),2)</f>
      </c>
      <c r="O201">
        <f>(I201*21)/100</f>
      </c>
      <c t="s">
        <v>23</v>
      </c>
    </row>
    <row r="202" spans="1:5" ht="12.75">
      <c r="A202" s="34" t="s">
        <v>50</v>
      </c>
      <c r="E202" s="35" t="s">
        <v>47</v>
      </c>
    </row>
    <row r="203" spans="1:5" ht="63.75">
      <c r="A203" s="36" t="s">
        <v>51</v>
      </c>
      <c r="E203" s="37" t="s">
        <v>270</v>
      </c>
    </row>
    <row r="204" spans="1:5" ht="51">
      <c r="A204" t="s">
        <v>53</v>
      </c>
      <c r="E204" s="35" t="s">
        <v>271</v>
      </c>
    </row>
    <row r="205" spans="1:16" ht="12.75">
      <c r="A205" s="25" t="s">
        <v>45</v>
      </c>
      <c s="29" t="s">
        <v>272</v>
      </c>
      <c s="29" t="s">
        <v>273</v>
      </c>
      <c s="25" t="s">
        <v>47</v>
      </c>
      <c s="30" t="s">
        <v>274</v>
      </c>
      <c s="31" t="s">
        <v>110</v>
      </c>
      <c s="32">
        <v>37.7</v>
      </c>
      <c s="33">
        <v>0</v>
      </c>
      <c s="33">
        <f>ROUND(ROUND(H205,2)*ROUND(G205,3),2)</f>
      </c>
      <c r="O205">
        <f>(I205*21)/100</f>
      </c>
      <c t="s">
        <v>23</v>
      </c>
    </row>
    <row r="206" spans="1:5" ht="12.75">
      <c r="A206" s="34" t="s">
        <v>50</v>
      </c>
      <c r="E206" s="35" t="s">
        <v>47</v>
      </c>
    </row>
    <row r="207" spans="1:5" ht="89.25">
      <c r="A207" s="36" t="s">
        <v>51</v>
      </c>
      <c r="E207" s="37" t="s">
        <v>275</v>
      </c>
    </row>
    <row r="208" spans="1:5" ht="76.5">
      <c r="A208" t="s">
        <v>53</v>
      </c>
      <c r="E208" s="35" t="s">
        <v>276</v>
      </c>
    </row>
    <row r="209" spans="1:16" ht="12.75">
      <c r="A209" s="25" t="s">
        <v>45</v>
      </c>
      <c s="29" t="s">
        <v>277</v>
      </c>
      <c s="29" t="s">
        <v>278</v>
      </c>
      <c s="25" t="s">
        <v>47</v>
      </c>
      <c s="30" t="s">
        <v>279</v>
      </c>
      <c s="31" t="s">
        <v>110</v>
      </c>
      <c s="32">
        <v>63.5</v>
      </c>
      <c s="33">
        <v>0</v>
      </c>
      <c s="33">
        <f>ROUND(ROUND(H209,2)*ROUND(G209,3),2)</f>
      </c>
      <c r="O209">
        <f>(I209*21)/100</f>
      </c>
      <c t="s">
        <v>23</v>
      </c>
    </row>
    <row r="210" spans="1:5" ht="12.75">
      <c r="A210" s="34" t="s">
        <v>50</v>
      </c>
      <c r="E210" s="35" t="s">
        <v>47</v>
      </c>
    </row>
    <row r="211" spans="1:5" ht="102">
      <c r="A211" s="36" t="s">
        <v>51</v>
      </c>
      <c r="E211" s="37" t="s">
        <v>280</v>
      </c>
    </row>
    <row r="212" spans="1:5" ht="76.5">
      <c r="A212" t="s">
        <v>53</v>
      </c>
      <c r="E212" s="35" t="s">
        <v>276</v>
      </c>
    </row>
    <row r="213" spans="1:16" ht="12.75">
      <c r="A213" s="25" t="s">
        <v>45</v>
      </c>
      <c s="29" t="s">
        <v>281</v>
      </c>
      <c s="29" t="s">
        <v>282</v>
      </c>
      <c s="25" t="s">
        <v>47</v>
      </c>
      <c s="30" t="s">
        <v>283</v>
      </c>
      <c s="31" t="s">
        <v>110</v>
      </c>
      <c s="32">
        <v>65</v>
      </c>
      <c s="33">
        <v>0</v>
      </c>
      <c s="33">
        <f>ROUND(ROUND(H213,2)*ROUND(G213,3),2)</f>
      </c>
      <c r="O213">
        <f>(I213*21)/100</f>
      </c>
      <c t="s">
        <v>23</v>
      </c>
    </row>
    <row r="214" spans="1:5" ht="12.75">
      <c r="A214" s="34" t="s">
        <v>50</v>
      </c>
      <c r="E214" s="35" t="s">
        <v>47</v>
      </c>
    </row>
    <row r="215" spans="1:5" ht="51">
      <c r="A215" s="36" t="s">
        <v>51</v>
      </c>
      <c r="E215" s="37" t="s">
        <v>284</v>
      </c>
    </row>
    <row r="216" spans="1:5" ht="63.75">
      <c r="A216" t="s">
        <v>53</v>
      </c>
      <c r="E216" s="35" t="s">
        <v>285</v>
      </c>
    </row>
    <row r="217" spans="1:16" ht="12.75">
      <c r="A217" s="25" t="s">
        <v>45</v>
      </c>
      <c s="29" t="s">
        <v>286</v>
      </c>
      <c s="29" t="s">
        <v>287</v>
      </c>
      <c s="25" t="s">
        <v>47</v>
      </c>
      <c s="30" t="s">
        <v>288</v>
      </c>
      <c s="31" t="s">
        <v>110</v>
      </c>
      <c s="32">
        <v>65</v>
      </c>
      <c s="33">
        <v>0</v>
      </c>
      <c s="33">
        <f>ROUND(ROUND(H217,2)*ROUND(G217,3),2)</f>
      </c>
      <c r="O217">
        <f>(I217*21)/100</f>
      </c>
      <c t="s">
        <v>23</v>
      </c>
    </row>
    <row r="218" spans="1:5" ht="12.75">
      <c r="A218" s="34" t="s">
        <v>50</v>
      </c>
      <c r="E218" s="35" t="s">
        <v>47</v>
      </c>
    </row>
    <row r="219" spans="1:5" ht="51">
      <c r="A219" s="36" t="s">
        <v>51</v>
      </c>
      <c r="E219" s="37" t="s">
        <v>289</v>
      </c>
    </row>
    <row r="220" spans="1:5" ht="76.5">
      <c r="A220" t="s">
        <v>53</v>
      </c>
      <c r="E220" s="35" t="s">
        <v>290</v>
      </c>
    </row>
    <row r="221" spans="1:16" ht="12.75">
      <c r="A221" s="25" t="s">
        <v>45</v>
      </c>
      <c s="29" t="s">
        <v>291</v>
      </c>
      <c s="29" t="s">
        <v>292</v>
      </c>
      <c s="25" t="s">
        <v>47</v>
      </c>
      <c s="30" t="s">
        <v>293</v>
      </c>
      <c s="31" t="s">
        <v>294</v>
      </c>
      <c s="32">
        <v>122.74</v>
      </c>
      <c s="33">
        <v>0</v>
      </c>
      <c s="33">
        <f>ROUND(ROUND(H221,2)*ROUND(G221,3),2)</f>
      </c>
      <c r="O221">
        <f>(I221*21)/100</f>
      </c>
      <c t="s">
        <v>23</v>
      </c>
    </row>
    <row r="222" spans="1:5" ht="12.75">
      <c r="A222" s="34" t="s">
        <v>50</v>
      </c>
      <c r="E222" s="35" t="s">
        <v>47</v>
      </c>
    </row>
    <row r="223" spans="1:5" ht="38.25">
      <c r="A223" s="36" t="s">
        <v>51</v>
      </c>
      <c r="E223" s="37" t="s">
        <v>295</v>
      </c>
    </row>
    <row r="224" spans="1:5" ht="51">
      <c r="A224" t="s">
        <v>53</v>
      </c>
      <c r="E224" s="35" t="s">
        <v>296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0+O8+O61+O142+O147+O156+O193</f>
      </c>
      <c t="s">
        <v>22</v>
      </c>
    </row>
    <row r="3" spans="1:16" ht="15" customHeight="1">
      <c r="A3" t="s">
        <v>12</v>
      </c>
      <c s="12" t="s">
        <v>14</v>
      </c>
      <c s="13" t="s">
        <v>15</v>
      </c>
      <c s="1"/>
      <c s="14" t="s">
        <v>16</v>
      </c>
      <c s="1"/>
      <c s="9"/>
      <c s="8" t="s">
        <v>297</v>
      </c>
      <c s="41">
        <f>0+I8+I61+I142+I147+I156+I193</f>
      </c>
      <c r="O3" t="s">
        <v>19</v>
      </c>
      <c t="s">
        <v>23</v>
      </c>
    </row>
    <row r="4" spans="1:16" ht="15" customHeight="1">
      <c r="A4" t="s">
        <v>17</v>
      </c>
      <c s="16" t="s">
        <v>18</v>
      </c>
      <c s="17" t="s">
        <v>297</v>
      </c>
      <c s="6"/>
      <c s="18" t="s">
        <v>298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538.375</v>
      </c>
      <c s="33">
        <v>0</v>
      </c>
      <c s="33">
        <f>ROUND(ROUND(H9,2)*ROUND(G9,3),2)</f>
      </c>
      <c r="O9">
        <f>(I9*21)/100</f>
      </c>
      <c t="s">
        <v>23</v>
      </c>
    </row>
    <row r="10" spans="1:5" ht="12.75">
      <c r="A10" s="34" t="s">
        <v>50</v>
      </c>
      <c r="E10" s="35" t="s">
        <v>47</v>
      </c>
    </row>
    <row r="11" spans="1:5" ht="165.75">
      <c r="A11" s="36" t="s">
        <v>51</v>
      </c>
      <c r="E11" s="37" t="s">
        <v>299</v>
      </c>
    </row>
    <row r="12" spans="1:5" ht="51">
      <c r="A12" t="s">
        <v>53</v>
      </c>
      <c r="E12" s="35" t="s">
        <v>54</v>
      </c>
    </row>
    <row r="13" spans="1:16" ht="12.75">
      <c r="A13" s="25" t="s">
        <v>45</v>
      </c>
      <c s="29" t="s">
        <v>23</v>
      </c>
      <c s="29" t="s">
        <v>300</v>
      </c>
      <c s="25" t="s">
        <v>47</v>
      </c>
      <c s="30" t="s">
        <v>301</v>
      </c>
      <c s="31" t="s">
        <v>57</v>
      </c>
      <c s="32">
        <v>63.165</v>
      </c>
      <c s="33">
        <v>0</v>
      </c>
      <c s="33">
        <f>ROUND(ROUND(H13,2)*ROUND(G13,3),2)</f>
      </c>
      <c r="O13">
        <f>(I13*21)/100</f>
      </c>
      <c t="s">
        <v>23</v>
      </c>
    </row>
    <row r="14" spans="1:5" ht="12.75">
      <c r="A14" s="34" t="s">
        <v>50</v>
      </c>
      <c r="E14" s="35" t="s">
        <v>47</v>
      </c>
    </row>
    <row r="15" spans="1:5" ht="140.25">
      <c r="A15" s="36" t="s">
        <v>51</v>
      </c>
      <c r="E15" s="37" t="s">
        <v>302</v>
      </c>
    </row>
    <row r="16" spans="1:5" ht="51">
      <c r="A16" t="s">
        <v>53</v>
      </c>
      <c r="E16" s="35" t="s">
        <v>54</v>
      </c>
    </row>
    <row r="17" spans="1:16" ht="12.75">
      <c r="A17" s="25" t="s">
        <v>45</v>
      </c>
      <c s="29" t="s">
        <v>22</v>
      </c>
      <c s="29" t="s">
        <v>59</v>
      </c>
      <c s="25" t="s">
        <v>29</v>
      </c>
      <c s="30" t="s">
        <v>60</v>
      </c>
      <c s="31" t="s">
        <v>61</v>
      </c>
      <c s="32">
        <v>1</v>
      </c>
      <c s="33">
        <v>0</v>
      </c>
      <c s="33">
        <f>ROUND(ROUND(H17,2)*ROUND(G17,3),2)</f>
      </c>
      <c r="O17">
        <f>(I17*21)/100</f>
      </c>
      <c t="s">
        <v>23</v>
      </c>
    </row>
    <row r="18" spans="1:5" ht="12.75">
      <c r="A18" s="34" t="s">
        <v>50</v>
      </c>
      <c r="E18" s="35" t="s">
        <v>47</v>
      </c>
    </row>
    <row r="19" spans="1:5" ht="204">
      <c r="A19" s="36" t="s">
        <v>51</v>
      </c>
      <c r="E19" s="37" t="s">
        <v>303</v>
      </c>
    </row>
    <row r="20" spans="1:5" ht="51">
      <c r="A20" t="s">
        <v>53</v>
      </c>
      <c r="E20" s="35" t="s">
        <v>63</v>
      </c>
    </row>
    <row r="21" spans="1:16" ht="12.75">
      <c r="A21" s="25" t="s">
        <v>45</v>
      </c>
      <c s="29" t="s">
        <v>33</v>
      </c>
      <c s="29" t="s">
        <v>59</v>
      </c>
      <c s="25" t="s">
        <v>23</v>
      </c>
      <c s="30" t="s">
        <v>60</v>
      </c>
      <c s="31" t="s">
        <v>61</v>
      </c>
      <c s="32">
        <v>1</v>
      </c>
      <c s="33">
        <v>0</v>
      </c>
      <c s="33">
        <f>ROUND(ROUND(H21,2)*ROUND(G21,3),2)</f>
      </c>
      <c r="O21">
        <f>(I21*21)/100</f>
      </c>
      <c t="s">
        <v>23</v>
      </c>
    </row>
    <row r="22" spans="1:5" ht="12.75">
      <c r="A22" s="34" t="s">
        <v>50</v>
      </c>
      <c r="E22" s="35" t="s">
        <v>47</v>
      </c>
    </row>
    <row r="23" spans="1:5" ht="153">
      <c r="A23" s="36" t="s">
        <v>51</v>
      </c>
      <c r="E23" s="37" t="s">
        <v>304</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127.5">
      <c r="A27" s="36" t="s">
        <v>51</v>
      </c>
      <c r="E27" s="37" t="s">
        <v>305</v>
      </c>
    </row>
    <row r="28" spans="1:5" ht="51">
      <c r="A28" t="s">
        <v>53</v>
      </c>
      <c r="E28" s="35" t="s">
        <v>67</v>
      </c>
    </row>
    <row r="29" spans="1:16" ht="12.75">
      <c r="A29" s="25" t="s">
        <v>45</v>
      </c>
      <c s="29" t="s">
        <v>37</v>
      </c>
      <c s="29" t="s">
        <v>306</v>
      </c>
      <c s="25" t="s">
        <v>307</v>
      </c>
      <c s="30" t="s">
        <v>308</v>
      </c>
      <c s="31" t="s">
        <v>61</v>
      </c>
      <c s="32">
        <v>1</v>
      </c>
      <c s="33">
        <v>0</v>
      </c>
      <c s="33">
        <f>ROUND(ROUND(H29,2)*ROUND(G29,3),2)</f>
      </c>
      <c r="O29">
        <f>(I29*21)/100</f>
      </c>
      <c t="s">
        <v>23</v>
      </c>
    </row>
    <row r="30" spans="1:5" ht="12.75">
      <c r="A30" s="34" t="s">
        <v>50</v>
      </c>
      <c r="E30" s="35" t="s">
        <v>47</v>
      </c>
    </row>
    <row r="31" spans="1:5" ht="409.5">
      <c r="A31" s="36" t="s">
        <v>51</v>
      </c>
      <c r="E31" s="37" t="s">
        <v>309</v>
      </c>
    </row>
    <row r="32" spans="1:5" ht="51">
      <c r="A32" t="s">
        <v>53</v>
      </c>
      <c r="E32" s="35" t="s">
        <v>310</v>
      </c>
    </row>
    <row r="33" spans="1:16" ht="12.75">
      <c r="A33" s="25" t="s">
        <v>45</v>
      </c>
      <c s="29" t="s">
        <v>73</v>
      </c>
      <c s="29" t="s">
        <v>311</v>
      </c>
      <c s="25" t="s">
        <v>307</v>
      </c>
      <c s="30" t="s">
        <v>312</v>
      </c>
      <c s="31" t="s">
        <v>61</v>
      </c>
      <c s="32">
        <v>1</v>
      </c>
      <c s="33">
        <v>0</v>
      </c>
      <c s="33">
        <f>ROUND(ROUND(H33,2)*ROUND(G33,3),2)</f>
      </c>
      <c r="O33">
        <f>(I33*21)/100</f>
      </c>
      <c t="s">
        <v>23</v>
      </c>
    </row>
    <row r="34" spans="1:5" ht="12.75">
      <c r="A34" s="34" t="s">
        <v>50</v>
      </c>
      <c r="E34" s="35" t="s">
        <v>47</v>
      </c>
    </row>
    <row r="35" spans="1:5" ht="178.5">
      <c r="A35" s="36" t="s">
        <v>51</v>
      </c>
      <c r="E35" s="37" t="s">
        <v>313</v>
      </c>
    </row>
    <row r="36" spans="1:5" ht="51">
      <c r="A36" t="s">
        <v>53</v>
      </c>
      <c r="E36" s="35" t="s">
        <v>314</v>
      </c>
    </row>
    <row r="37" spans="1:16" ht="12.75">
      <c r="A37" s="25" t="s">
        <v>45</v>
      </c>
      <c s="29" t="s">
        <v>78</v>
      </c>
      <c s="29" t="s">
        <v>315</v>
      </c>
      <c s="25" t="s">
        <v>307</v>
      </c>
      <c s="30" t="s">
        <v>316</v>
      </c>
      <c s="31" t="s">
        <v>61</v>
      </c>
      <c s="32">
        <v>1</v>
      </c>
      <c s="33">
        <v>0</v>
      </c>
      <c s="33">
        <f>ROUND(ROUND(H37,2)*ROUND(G37,3),2)</f>
      </c>
      <c r="O37">
        <f>(I37*21)/100</f>
      </c>
      <c t="s">
        <v>23</v>
      </c>
    </row>
    <row r="38" spans="1:5" ht="12.75">
      <c r="A38" s="34" t="s">
        <v>50</v>
      </c>
      <c r="E38" s="35" t="s">
        <v>47</v>
      </c>
    </row>
    <row r="39" spans="1:5" ht="409.5">
      <c r="A39" s="36" t="s">
        <v>51</v>
      </c>
      <c r="E39" s="37" t="s">
        <v>317</v>
      </c>
    </row>
    <row r="40" spans="1:5" ht="51">
      <c r="A40" t="s">
        <v>53</v>
      </c>
      <c r="E40" s="35" t="s">
        <v>318</v>
      </c>
    </row>
    <row r="41" spans="1:16" ht="12.75">
      <c r="A41" s="25" t="s">
        <v>45</v>
      </c>
      <c s="29" t="s">
        <v>40</v>
      </c>
      <c s="29" t="s">
        <v>319</v>
      </c>
      <c s="25" t="s">
        <v>307</v>
      </c>
      <c s="30" t="s">
        <v>320</v>
      </c>
      <c s="31" t="s">
        <v>61</v>
      </c>
      <c s="32">
        <v>1</v>
      </c>
      <c s="33">
        <v>0</v>
      </c>
      <c s="33">
        <f>ROUND(ROUND(H41,2)*ROUND(G41,3),2)</f>
      </c>
      <c r="O41">
        <f>(I41*21)/100</f>
      </c>
      <c t="s">
        <v>23</v>
      </c>
    </row>
    <row r="42" spans="1:5" ht="12.75">
      <c r="A42" s="34" t="s">
        <v>50</v>
      </c>
      <c r="E42" s="35" t="s">
        <v>47</v>
      </c>
    </row>
    <row r="43" spans="1:5" ht="51">
      <c r="A43" s="36" t="s">
        <v>51</v>
      </c>
      <c r="E43" s="37" t="s">
        <v>321</v>
      </c>
    </row>
    <row r="44" spans="1:5" ht="51">
      <c r="A44" t="s">
        <v>53</v>
      </c>
      <c r="E44" s="35" t="s">
        <v>71</v>
      </c>
    </row>
    <row r="45" spans="1:16" ht="12.75">
      <c r="A45" s="25" t="s">
        <v>45</v>
      </c>
      <c s="29" t="s">
        <v>42</v>
      </c>
      <c s="29" t="s">
        <v>82</v>
      </c>
      <c s="25" t="s">
        <v>29</v>
      </c>
      <c s="30" t="s">
        <v>83</v>
      </c>
      <c s="31" t="s">
        <v>61</v>
      </c>
      <c s="32">
        <v>1</v>
      </c>
      <c s="33">
        <v>0</v>
      </c>
      <c s="33">
        <f>ROUND(ROUND(H45,2)*ROUND(G45,3),2)</f>
      </c>
      <c r="O45">
        <f>(I45*21)/100</f>
      </c>
      <c t="s">
        <v>23</v>
      </c>
    </row>
    <row r="46" spans="1:5" ht="12.75">
      <c r="A46" s="34" t="s">
        <v>50</v>
      </c>
      <c r="E46" s="35" t="s">
        <v>47</v>
      </c>
    </row>
    <row r="47" spans="1:5" ht="76.5">
      <c r="A47" s="36" t="s">
        <v>51</v>
      </c>
      <c r="E47" s="37" t="s">
        <v>322</v>
      </c>
    </row>
    <row r="48" spans="1:5" ht="51">
      <c r="A48" t="s">
        <v>53</v>
      </c>
      <c r="E48" s="35" t="s">
        <v>71</v>
      </c>
    </row>
    <row r="49" spans="1:16" ht="12.75">
      <c r="A49" s="25" t="s">
        <v>45</v>
      </c>
      <c s="29" t="s">
        <v>88</v>
      </c>
      <c s="29" t="s">
        <v>82</v>
      </c>
      <c s="25" t="s">
        <v>23</v>
      </c>
      <c s="30" t="s">
        <v>83</v>
      </c>
      <c s="31" t="s">
        <v>61</v>
      </c>
      <c s="32">
        <v>1</v>
      </c>
      <c s="33">
        <v>0</v>
      </c>
      <c s="33">
        <f>ROUND(ROUND(H49,2)*ROUND(G49,3),2)</f>
      </c>
      <c r="O49">
        <f>(I49*21)/100</f>
      </c>
      <c t="s">
        <v>23</v>
      </c>
    </row>
    <row r="50" spans="1:5" ht="12.75">
      <c r="A50" s="34" t="s">
        <v>50</v>
      </c>
      <c r="E50" s="35" t="s">
        <v>47</v>
      </c>
    </row>
    <row r="51" spans="1:5" ht="63.75">
      <c r="A51" s="36" t="s">
        <v>51</v>
      </c>
      <c r="E51" s="37" t="s">
        <v>323</v>
      </c>
    </row>
    <row r="52" spans="1:5" ht="51">
      <c r="A52" t="s">
        <v>53</v>
      </c>
      <c r="E52" s="35" t="s">
        <v>71</v>
      </c>
    </row>
    <row r="53" spans="1:16" ht="12.75">
      <c r="A53" s="25" t="s">
        <v>45</v>
      </c>
      <c s="29" t="s">
        <v>93</v>
      </c>
      <c s="29" t="s">
        <v>89</v>
      </c>
      <c s="25" t="s">
        <v>47</v>
      </c>
      <c s="30" t="s">
        <v>90</v>
      </c>
      <c s="31" t="s">
        <v>61</v>
      </c>
      <c s="32">
        <v>1</v>
      </c>
      <c s="33">
        <v>0</v>
      </c>
      <c s="33">
        <f>ROUND(ROUND(H53,2)*ROUND(G53,3),2)</f>
      </c>
      <c r="O53">
        <f>(I53*21)/100</f>
      </c>
      <c t="s">
        <v>23</v>
      </c>
    </row>
    <row r="54" spans="1:5" ht="12.75">
      <c r="A54" s="34" t="s">
        <v>50</v>
      </c>
      <c r="E54" s="35" t="s">
        <v>47</v>
      </c>
    </row>
    <row r="55" spans="1:5" ht="63.75">
      <c r="A55" s="36" t="s">
        <v>51</v>
      </c>
      <c r="E55" s="37" t="s">
        <v>324</v>
      </c>
    </row>
    <row r="56" spans="1:5" ht="51">
      <c r="A56" t="s">
        <v>53</v>
      </c>
      <c r="E56" s="35" t="s">
        <v>71</v>
      </c>
    </row>
    <row r="57" spans="1:16" ht="12.75">
      <c r="A57" s="25" t="s">
        <v>45</v>
      </c>
      <c s="29" t="s">
        <v>98</v>
      </c>
      <c s="29" t="s">
        <v>325</v>
      </c>
      <c s="25" t="s">
        <v>307</v>
      </c>
      <c s="30" t="s">
        <v>326</v>
      </c>
      <c s="31" t="s">
        <v>61</v>
      </c>
      <c s="32">
        <v>1</v>
      </c>
      <c s="33">
        <v>0</v>
      </c>
      <c s="33">
        <f>ROUND(ROUND(H57,2)*ROUND(G57,3),2)</f>
      </c>
      <c r="O57">
        <f>(I57*21)/100</f>
      </c>
      <c t="s">
        <v>23</v>
      </c>
    </row>
    <row r="58" spans="1:5" ht="12.75">
      <c r="A58" s="34" t="s">
        <v>50</v>
      </c>
      <c r="E58" s="35" t="s">
        <v>47</v>
      </c>
    </row>
    <row r="59" spans="1:5" ht="242.25">
      <c r="A59" s="36" t="s">
        <v>51</v>
      </c>
      <c r="E59" s="37" t="s">
        <v>327</v>
      </c>
    </row>
    <row r="60" spans="1:5" ht="76.5">
      <c r="A60" t="s">
        <v>53</v>
      </c>
      <c r="E60" s="35" t="s">
        <v>328</v>
      </c>
    </row>
    <row r="61" spans="1:18" ht="12.75" customHeight="1">
      <c r="A61" s="6" t="s">
        <v>43</v>
      </c>
      <c s="6"/>
      <c s="39" t="s">
        <v>29</v>
      </c>
      <c s="6"/>
      <c s="27" t="s">
        <v>92</v>
      </c>
      <c s="6"/>
      <c s="6"/>
      <c s="6"/>
      <c s="40">
        <f>0+Q61</f>
      </c>
      <c r="O61">
        <f>0+R61</f>
      </c>
      <c r="Q61">
        <f>0+I62+I66+I70+I74+I78+I82+I86+I90+I94+I98+I102+I106+I110+I114+I118+I122+I126+I130+I134+I138</f>
      </c>
      <c>
        <f>0+O62+O66+O70+O74+O78+O82+O86+O90+O94+O98+O102+O106+O110+O114+O118+O122+O126+O130+O134+O138</f>
      </c>
    </row>
    <row r="62" spans="1:16" ht="12.75">
      <c r="A62" s="25" t="s">
        <v>45</v>
      </c>
      <c s="29" t="s">
        <v>103</v>
      </c>
      <c s="29" t="s">
        <v>329</v>
      </c>
      <c s="25" t="s">
        <v>47</v>
      </c>
      <c s="30" t="s">
        <v>330</v>
      </c>
      <c s="31" t="s">
        <v>152</v>
      </c>
      <c s="32">
        <v>595</v>
      </c>
      <c s="33">
        <v>0</v>
      </c>
      <c s="33">
        <f>ROUND(ROUND(H62,2)*ROUND(G62,3),2)</f>
      </c>
      <c r="O62">
        <f>(I62*21)/100</f>
      </c>
      <c t="s">
        <v>23</v>
      </c>
    </row>
    <row r="63" spans="1:5" ht="12.75">
      <c r="A63" s="34" t="s">
        <v>50</v>
      </c>
      <c r="E63" s="35" t="s">
        <v>47</v>
      </c>
    </row>
    <row r="64" spans="1:5" ht="89.25">
      <c r="A64" s="36" t="s">
        <v>51</v>
      </c>
      <c r="E64" s="37" t="s">
        <v>331</v>
      </c>
    </row>
    <row r="65" spans="1:5" ht="51">
      <c r="A65" t="s">
        <v>53</v>
      </c>
      <c r="E65" s="35" t="s">
        <v>332</v>
      </c>
    </row>
    <row r="66" spans="1:16" ht="25.5">
      <c r="A66" s="25" t="s">
        <v>45</v>
      </c>
      <c s="29" t="s">
        <v>107</v>
      </c>
      <c s="29" t="s">
        <v>99</v>
      </c>
      <c s="25" t="s">
        <v>47</v>
      </c>
      <c s="30" t="s">
        <v>100</v>
      </c>
      <c s="31" t="s">
        <v>49</v>
      </c>
      <c s="32">
        <v>134.7</v>
      </c>
      <c s="33">
        <v>0</v>
      </c>
      <c s="33">
        <f>ROUND(ROUND(H66,2)*ROUND(G66,3),2)</f>
      </c>
      <c r="O66">
        <f>(I66*21)/100</f>
      </c>
      <c t="s">
        <v>23</v>
      </c>
    </row>
    <row r="67" spans="1:5" ht="12.75">
      <c r="A67" s="34" t="s">
        <v>50</v>
      </c>
      <c r="E67" s="35" t="s">
        <v>47</v>
      </c>
    </row>
    <row r="68" spans="1:5" ht="114.75">
      <c r="A68" s="36" t="s">
        <v>51</v>
      </c>
      <c r="E68" s="37" t="s">
        <v>333</v>
      </c>
    </row>
    <row r="69" spans="1:5" ht="89.25">
      <c r="A69" t="s">
        <v>53</v>
      </c>
      <c r="E69" s="35" t="s">
        <v>102</v>
      </c>
    </row>
    <row r="70" spans="1:16" ht="12.75">
      <c r="A70" s="25" t="s">
        <v>45</v>
      </c>
      <c s="29" t="s">
        <v>112</v>
      </c>
      <c s="29" t="s">
        <v>334</v>
      </c>
      <c s="25" t="s">
        <v>47</v>
      </c>
      <c s="30" t="s">
        <v>335</v>
      </c>
      <c s="31" t="s">
        <v>49</v>
      </c>
      <c s="32">
        <v>20.633</v>
      </c>
      <c s="33">
        <v>0</v>
      </c>
      <c s="33">
        <f>ROUND(ROUND(H70,2)*ROUND(G70,3),2)</f>
      </c>
      <c r="O70">
        <f>(I70*21)/100</f>
      </c>
      <c t="s">
        <v>23</v>
      </c>
    </row>
    <row r="71" spans="1:5" ht="12.75">
      <c r="A71" s="34" t="s">
        <v>50</v>
      </c>
      <c r="E71" s="35" t="s">
        <v>47</v>
      </c>
    </row>
    <row r="72" spans="1:5" ht="127.5">
      <c r="A72" s="36" t="s">
        <v>51</v>
      </c>
      <c r="E72" s="37" t="s">
        <v>336</v>
      </c>
    </row>
    <row r="73" spans="1:5" ht="89.25">
      <c r="A73" t="s">
        <v>53</v>
      </c>
      <c r="E73" s="35" t="s">
        <v>102</v>
      </c>
    </row>
    <row r="74" spans="1:16" ht="12.75">
      <c r="A74" s="25" t="s">
        <v>45</v>
      </c>
      <c s="29" t="s">
        <v>116</v>
      </c>
      <c s="29" t="s">
        <v>104</v>
      </c>
      <c s="25" t="s">
        <v>47</v>
      </c>
      <c s="30" t="s">
        <v>105</v>
      </c>
      <c s="31" t="s">
        <v>49</v>
      </c>
      <c s="32">
        <v>6.18</v>
      </c>
      <c s="33">
        <v>0</v>
      </c>
      <c s="33">
        <f>ROUND(ROUND(H74,2)*ROUND(G74,3),2)</f>
      </c>
      <c r="O74">
        <f>(I74*21)/100</f>
      </c>
      <c t="s">
        <v>23</v>
      </c>
    </row>
    <row r="75" spans="1:5" ht="12.75">
      <c r="A75" s="34" t="s">
        <v>50</v>
      </c>
      <c r="E75" s="35" t="s">
        <v>47</v>
      </c>
    </row>
    <row r="76" spans="1:5" ht="127.5">
      <c r="A76" s="36" t="s">
        <v>51</v>
      </c>
      <c r="E76" s="37" t="s">
        <v>337</v>
      </c>
    </row>
    <row r="77" spans="1:5" ht="89.25">
      <c r="A77" t="s">
        <v>53</v>
      </c>
      <c r="E77" s="35" t="s">
        <v>102</v>
      </c>
    </row>
    <row r="78" spans="1:16" ht="12.75">
      <c r="A78" s="25" t="s">
        <v>45</v>
      </c>
      <c s="29" t="s">
        <v>121</v>
      </c>
      <c s="29" t="s">
        <v>338</v>
      </c>
      <c s="25" t="s">
        <v>47</v>
      </c>
      <c s="30" t="s">
        <v>339</v>
      </c>
      <c s="31" t="s">
        <v>110</v>
      </c>
      <c s="32">
        <v>56</v>
      </c>
      <c s="33">
        <v>0</v>
      </c>
      <c s="33">
        <f>ROUND(ROUND(H78,2)*ROUND(G78,3),2)</f>
      </c>
      <c r="O78">
        <f>(I78*21)/100</f>
      </c>
      <c t="s">
        <v>23</v>
      </c>
    </row>
    <row r="79" spans="1:5" ht="12.75">
      <c r="A79" s="34" t="s">
        <v>50</v>
      </c>
      <c r="E79" s="35" t="s">
        <v>47</v>
      </c>
    </row>
    <row r="80" spans="1:5" ht="89.25">
      <c r="A80" s="36" t="s">
        <v>51</v>
      </c>
      <c r="E80" s="37" t="s">
        <v>340</v>
      </c>
    </row>
    <row r="81" spans="1:5" ht="89.25">
      <c r="A81" t="s">
        <v>53</v>
      </c>
      <c r="E81" s="35" t="s">
        <v>102</v>
      </c>
    </row>
    <row r="82" spans="1:16" ht="12.75">
      <c r="A82" s="25" t="s">
        <v>45</v>
      </c>
      <c s="29" t="s">
        <v>126</v>
      </c>
      <c s="29" t="s">
        <v>341</v>
      </c>
      <c s="25" t="s">
        <v>47</v>
      </c>
      <c s="30" t="s">
        <v>342</v>
      </c>
      <c s="31" t="s">
        <v>110</v>
      </c>
      <c s="32">
        <v>57</v>
      </c>
      <c s="33">
        <v>0</v>
      </c>
      <c s="33">
        <f>ROUND(ROUND(H82,2)*ROUND(G82,3),2)</f>
      </c>
      <c r="O82">
        <f>(I82*21)/100</f>
      </c>
      <c t="s">
        <v>23</v>
      </c>
    </row>
    <row r="83" spans="1:5" ht="12.75">
      <c r="A83" s="34" t="s">
        <v>50</v>
      </c>
      <c r="E83" s="35" t="s">
        <v>47</v>
      </c>
    </row>
    <row r="84" spans="1:5" ht="89.25">
      <c r="A84" s="36" t="s">
        <v>51</v>
      </c>
      <c r="E84" s="37" t="s">
        <v>343</v>
      </c>
    </row>
    <row r="85" spans="1:5" ht="89.25">
      <c r="A85" t="s">
        <v>53</v>
      </c>
      <c r="E85" s="35" t="s">
        <v>102</v>
      </c>
    </row>
    <row r="86" spans="1:16" ht="12.75">
      <c r="A86" s="25" t="s">
        <v>45</v>
      </c>
      <c s="29" t="s">
        <v>131</v>
      </c>
      <c s="29" t="s">
        <v>113</v>
      </c>
      <c s="25" t="s">
        <v>47</v>
      </c>
      <c s="30" t="s">
        <v>114</v>
      </c>
      <c s="31" t="s">
        <v>49</v>
      </c>
      <c s="32">
        <v>206.325</v>
      </c>
      <c s="33">
        <v>0</v>
      </c>
      <c s="33">
        <f>ROUND(ROUND(H86,2)*ROUND(G86,3),2)</f>
      </c>
      <c r="O86">
        <f>(I86*21)/100</f>
      </c>
      <c t="s">
        <v>23</v>
      </c>
    </row>
    <row r="87" spans="1:5" ht="12.75">
      <c r="A87" s="34" t="s">
        <v>50</v>
      </c>
      <c r="E87" s="35" t="s">
        <v>47</v>
      </c>
    </row>
    <row r="88" spans="1:5" ht="127.5">
      <c r="A88" s="36" t="s">
        <v>51</v>
      </c>
      <c r="E88" s="37" t="s">
        <v>344</v>
      </c>
    </row>
    <row r="89" spans="1:5" ht="89.25">
      <c r="A89" t="s">
        <v>53</v>
      </c>
      <c r="E89" s="35" t="s">
        <v>102</v>
      </c>
    </row>
    <row r="90" spans="1:16" ht="12.75">
      <c r="A90" s="25" t="s">
        <v>45</v>
      </c>
      <c s="29" t="s">
        <v>135</v>
      </c>
      <c s="29" t="s">
        <v>117</v>
      </c>
      <c s="25" t="s">
        <v>47</v>
      </c>
      <c s="30" t="s">
        <v>118</v>
      </c>
      <c s="31" t="s">
        <v>49</v>
      </c>
      <c s="32">
        <v>72.45</v>
      </c>
      <c s="33">
        <v>0</v>
      </c>
      <c s="33">
        <f>ROUND(ROUND(H90,2)*ROUND(G90,3),2)</f>
      </c>
      <c r="O90">
        <f>(I90*21)/100</f>
      </c>
      <c t="s">
        <v>23</v>
      </c>
    </row>
    <row r="91" spans="1:5" ht="12.75">
      <c r="A91" s="34" t="s">
        <v>50</v>
      </c>
      <c r="E91" s="35" t="s">
        <v>47</v>
      </c>
    </row>
    <row r="92" spans="1:5" ht="114.75">
      <c r="A92" s="36" t="s">
        <v>51</v>
      </c>
      <c r="E92" s="37" t="s">
        <v>345</v>
      </c>
    </row>
    <row r="93" spans="1:5" ht="63.75">
      <c r="A93" t="s">
        <v>53</v>
      </c>
      <c r="E93" s="35" t="s">
        <v>120</v>
      </c>
    </row>
    <row r="94" spans="1:16" ht="12.75">
      <c r="A94" s="25" t="s">
        <v>45</v>
      </c>
      <c s="29" t="s">
        <v>140</v>
      </c>
      <c s="29" t="s">
        <v>346</v>
      </c>
      <c s="25" t="s">
        <v>47</v>
      </c>
      <c s="30" t="s">
        <v>347</v>
      </c>
      <c s="31" t="s">
        <v>49</v>
      </c>
      <c s="32">
        <v>253.125</v>
      </c>
      <c s="33">
        <v>0</v>
      </c>
      <c s="33">
        <f>ROUND(ROUND(H94,2)*ROUND(G94,3),2)</f>
      </c>
      <c r="O94">
        <f>(I94*21)/100</f>
      </c>
      <c t="s">
        <v>23</v>
      </c>
    </row>
    <row r="95" spans="1:5" ht="12.75">
      <c r="A95" s="34" t="s">
        <v>50</v>
      </c>
      <c r="E95" s="35" t="s">
        <v>47</v>
      </c>
    </row>
    <row r="96" spans="1:5" ht="89.25">
      <c r="A96" s="36" t="s">
        <v>51</v>
      </c>
      <c r="E96" s="37" t="s">
        <v>348</v>
      </c>
    </row>
    <row r="97" spans="1:5" ht="395.25">
      <c r="A97" t="s">
        <v>53</v>
      </c>
      <c r="E97" s="35" t="s">
        <v>349</v>
      </c>
    </row>
    <row r="98" spans="1:16" ht="12.75">
      <c r="A98" s="25" t="s">
        <v>45</v>
      </c>
      <c s="29" t="s">
        <v>144</v>
      </c>
      <c s="29" t="s">
        <v>122</v>
      </c>
      <c s="25" t="s">
        <v>47</v>
      </c>
      <c s="30" t="s">
        <v>123</v>
      </c>
      <c s="31" t="s">
        <v>49</v>
      </c>
      <c s="32">
        <v>517.575</v>
      </c>
      <c s="33">
        <v>0</v>
      </c>
      <c s="33">
        <f>ROUND(ROUND(H98,2)*ROUND(G98,3),2)</f>
      </c>
      <c r="O98">
        <f>(I98*21)/100</f>
      </c>
      <c t="s">
        <v>23</v>
      </c>
    </row>
    <row r="99" spans="1:5" ht="12.75">
      <c r="A99" s="34" t="s">
        <v>50</v>
      </c>
      <c r="E99" s="35" t="s">
        <v>47</v>
      </c>
    </row>
    <row r="100" spans="1:5" ht="63.75">
      <c r="A100" s="36" t="s">
        <v>51</v>
      </c>
      <c r="E100" s="37" t="s">
        <v>350</v>
      </c>
    </row>
    <row r="101" spans="1:5" ht="318.75">
      <c r="A101" t="s">
        <v>53</v>
      </c>
      <c r="E101" s="35" t="s">
        <v>125</v>
      </c>
    </row>
    <row r="102" spans="1:16" ht="12.75">
      <c r="A102" s="25" t="s">
        <v>45</v>
      </c>
      <c s="29" t="s">
        <v>149</v>
      </c>
      <c s="29" t="s">
        <v>351</v>
      </c>
      <c s="25" t="s">
        <v>47</v>
      </c>
      <c s="30" t="s">
        <v>352</v>
      </c>
      <c s="31" t="s">
        <v>49</v>
      </c>
      <c s="32">
        <v>42.75</v>
      </c>
      <c s="33">
        <v>0</v>
      </c>
      <c s="33">
        <f>ROUND(ROUND(H102,2)*ROUND(G102,3),2)</f>
      </c>
      <c r="O102">
        <f>(I102*21)/100</f>
      </c>
      <c t="s">
        <v>23</v>
      </c>
    </row>
    <row r="103" spans="1:5" ht="12.75">
      <c r="A103" s="34" t="s">
        <v>50</v>
      </c>
      <c r="E103" s="35" t="s">
        <v>47</v>
      </c>
    </row>
    <row r="104" spans="1:5" ht="178.5">
      <c r="A104" s="36" t="s">
        <v>51</v>
      </c>
      <c r="E104" s="37" t="s">
        <v>353</v>
      </c>
    </row>
    <row r="105" spans="1:5" ht="89.25">
      <c r="A105" t="s">
        <v>53</v>
      </c>
      <c r="E105" s="35" t="s">
        <v>354</v>
      </c>
    </row>
    <row r="106" spans="1:16" ht="12.75">
      <c r="A106" s="25" t="s">
        <v>45</v>
      </c>
      <c s="29" t="s">
        <v>155</v>
      </c>
      <c s="29" t="s">
        <v>127</v>
      </c>
      <c s="25" t="s">
        <v>29</v>
      </c>
      <c s="30" t="s">
        <v>128</v>
      </c>
      <c s="31" t="s">
        <v>49</v>
      </c>
      <c s="32">
        <v>192</v>
      </c>
      <c s="33">
        <v>0</v>
      </c>
      <c s="33">
        <f>ROUND(ROUND(H106,2)*ROUND(G106,3),2)</f>
      </c>
      <c r="O106">
        <f>(I106*21)/100</f>
      </c>
      <c t="s">
        <v>23</v>
      </c>
    </row>
    <row r="107" spans="1:5" ht="12.75">
      <c r="A107" s="34" t="s">
        <v>50</v>
      </c>
      <c r="E107" s="35" t="s">
        <v>47</v>
      </c>
    </row>
    <row r="108" spans="1:5" ht="114.75">
      <c r="A108" s="36" t="s">
        <v>51</v>
      </c>
      <c r="E108" s="37" t="s">
        <v>355</v>
      </c>
    </row>
    <row r="109" spans="1:5" ht="344.25">
      <c r="A109" t="s">
        <v>53</v>
      </c>
      <c r="E109" s="35" t="s">
        <v>130</v>
      </c>
    </row>
    <row r="110" spans="1:16" ht="12.75">
      <c r="A110" s="25" t="s">
        <v>45</v>
      </c>
      <c s="29" t="s">
        <v>160</v>
      </c>
      <c s="29" t="s">
        <v>127</v>
      </c>
      <c s="25" t="s">
        <v>23</v>
      </c>
      <c s="30" t="s">
        <v>128</v>
      </c>
      <c s="31" t="s">
        <v>49</v>
      </c>
      <c s="32">
        <v>107.8</v>
      </c>
      <c s="33">
        <v>0</v>
      </c>
      <c s="33">
        <f>ROUND(ROUND(H110,2)*ROUND(G110,3),2)</f>
      </c>
      <c r="O110">
        <f>(I110*21)/100</f>
      </c>
      <c t="s">
        <v>23</v>
      </c>
    </row>
    <row r="111" spans="1:5" ht="12.75">
      <c r="A111" s="34" t="s">
        <v>50</v>
      </c>
      <c r="E111" s="35" t="s">
        <v>47</v>
      </c>
    </row>
    <row r="112" spans="1:5" ht="165.75">
      <c r="A112" s="36" t="s">
        <v>51</v>
      </c>
      <c r="E112" s="37" t="s">
        <v>356</v>
      </c>
    </row>
    <row r="113" spans="1:5" ht="344.25">
      <c r="A113" t="s">
        <v>53</v>
      </c>
      <c r="E113" s="35" t="s">
        <v>130</v>
      </c>
    </row>
    <row r="114" spans="1:16" ht="12.75">
      <c r="A114" s="25" t="s">
        <v>45</v>
      </c>
      <c s="29" t="s">
        <v>165</v>
      </c>
      <c s="29" t="s">
        <v>136</v>
      </c>
      <c s="25" t="s">
        <v>47</v>
      </c>
      <c s="30" t="s">
        <v>137</v>
      </c>
      <c s="31" t="s">
        <v>49</v>
      </c>
      <c s="32">
        <v>802.825</v>
      </c>
      <c s="33">
        <v>0</v>
      </c>
      <c s="33">
        <f>ROUND(ROUND(H114,2)*ROUND(G114,3),2)</f>
      </c>
      <c r="O114">
        <f>(I114*21)/100</f>
      </c>
      <c t="s">
        <v>23</v>
      </c>
    </row>
    <row r="115" spans="1:5" ht="12.75">
      <c r="A115" s="34" t="s">
        <v>50</v>
      </c>
      <c r="E115" s="35" t="s">
        <v>47</v>
      </c>
    </row>
    <row r="116" spans="1:5" ht="140.25">
      <c r="A116" s="36" t="s">
        <v>51</v>
      </c>
      <c r="E116" s="37" t="s">
        <v>357</v>
      </c>
    </row>
    <row r="117" spans="1:5" ht="216.75">
      <c r="A117" t="s">
        <v>53</v>
      </c>
      <c r="E117" s="35" t="s">
        <v>139</v>
      </c>
    </row>
    <row r="118" spans="1:16" ht="12.75">
      <c r="A118" s="25" t="s">
        <v>45</v>
      </c>
      <c s="29" t="s">
        <v>169</v>
      </c>
      <c s="29" t="s">
        <v>358</v>
      </c>
      <c s="25" t="s">
        <v>47</v>
      </c>
      <c s="30" t="s">
        <v>359</v>
      </c>
      <c s="31" t="s">
        <v>49</v>
      </c>
      <c s="32">
        <v>253.125</v>
      </c>
      <c s="33">
        <v>0</v>
      </c>
      <c s="33">
        <f>ROUND(ROUND(H118,2)*ROUND(G118,3),2)</f>
      </c>
      <c r="O118">
        <f>(I118*21)/100</f>
      </c>
      <c t="s">
        <v>23</v>
      </c>
    </row>
    <row r="119" spans="1:5" ht="12.75">
      <c r="A119" s="34" t="s">
        <v>50</v>
      </c>
      <c r="E119" s="35" t="s">
        <v>47</v>
      </c>
    </row>
    <row r="120" spans="1:5" ht="63.75">
      <c r="A120" s="36" t="s">
        <v>51</v>
      </c>
      <c r="E120" s="37" t="s">
        <v>360</v>
      </c>
    </row>
    <row r="121" spans="1:5" ht="306">
      <c r="A121" t="s">
        <v>53</v>
      </c>
      <c r="E121" s="35" t="s">
        <v>361</v>
      </c>
    </row>
    <row r="122" spans="1:16" ht="12.75">
      <c r="A122" s="25" t="s">
        <v>45</v>
      </c>
      <c s="29" t="s">
        <v>175</v>
      </c>
      <c s="29" t="s">
        <v>362</v>
      </c>
      <c s="25" t="s">
        <v>47</v>
      </c>
      <c s="30" t="s">
        <v>363</v>
      </c>
      <c s="31" t="s">
        <v>49</v>
      </c>
      <c s="32">
        <v>192</v>
      </c>
      <c s="33">
        <v>0</v>
      </c>
      <c s="33">
        <f>ROUND(ROUND(H122,2)*ROUND(G122,3),2)</f>
      </c>
      <c r="O122">
        <f>(I122*21)/100</f>
      </c>
      <c t="s">
        <v>23</v>
      </c>
    </row>
    <row r="123" spans="1:5" ht="12.75">
      <c r="A123" s="34" t="s">
        <v>50</v>
      </c>
      <c r="E123" s="35" t="s">
        <v>47</v>
      </c>
    </row>
    <row r="124" spans="1:5" ht="76.5">
      <c r="A124" s="36" t="s">
        <v>51</v>
      </c>
      <c r="E124" s="37" t="s">
        <v>364</v>
      </c>
    </row>
    <row r="125" spans="1:5" ht="255">
      <c r="A125" t="s">
        <v>53</v>
      </c>
      <c r="E125" s="35" t="s">
        <v>365</v>
      </c>
    </row>
    <row r="126" spans="1:16" ht="12.75">
      <c r="A126" s="25" t="s">
        <v>45</v>
      </c>
      <c s="29" t="s">
        <v>180</v>
      </c>
      <c s="29" t="s">
        <v>366</v>
      </c>
      <c s="25" t="s">
        <v>47</v>
      </c>
      <c s="30" t="s">
        <v>367</v>
      </c>
      <c s="31" t="s">
        <v>49</v>
      </c>
      <c s="32">
        <v>72.45</v>
      </c>
      <c s="33">
        <v>0</v>
      </c>
      <c s="33">
        <f>ROUND(ROUND(H126,2)*ROUND(G126,3),2)</f>
      </c>
      <c r="O126">
        <f>(I126*21)/100</f>
      </c>
      <c t="s">
        <v>23</v>
      </c>
    </row>
    <row r="127" spans="1:5" ht="12.75">
      <c r="A127" s="34" t="s">
        <v>50</v>
      </c>
      <c r="E127" s="35" t="s">
        <v>47</v>
      </c>
    </row>
    <row r="128" spans="1:5" ht="63.75">
      <c r="A128" s="36" t="s">
        <v>51</v>
      </c>
      <c r="E128" s="37" t="s">
        <v>368</v>
      </c>
    </row>
    <row r="129" spans="1:5" ht="38.25">
      <c r="A129" t="s">
        <v>53</v>
      </c>
      <c r="E129" s="35" t="s">
        <v>369</v>
      </c>
    </row>
    <row r="130" spans="1:16" ht="12.75">
      <c r="A130" s="25" t="s">
        <v>45</v>
      </c>
      <c s="29" t="s">
        <v>185</v>
      </c>
      <c s="29" t="s">
        <v>166</v>
      </c>
      <c s="25" t="s">
        <v>47</v>
      </c>
      <c s="30" t="s">
        <v>167</v>
      </c>
      <c s="31" t="s">
        <v>152</v>
      </c>
      <c s="32">
        <v>483</v>
      </c>
      <c s="33">
        <v>0</v>
      </c>
      <c s="33">
        <f>ROUND(ROUND(H130,2)*ROUND(G130,3),2)</f>
      </c>
      <c r="O130">
        <f>(I130*21)/100</f>
      </c>
      <c t="s">
        <v>23</v>
      </c>
    </row>
    <row r="131" spans="1:5" ht="12.75">
      <c r="A131" s="34" t="s">
        <v>50</v>
      </c>
      <c r="E131" s="35" t="s">
        <v>47</v>
      </c>
    </row>
    <row r="132" spans="1:5" ht="51">
      <c r="A132" s="36" t="s">
        <v>51</v>
      </c>
      <c r="E132" s="37" t="s">
        <v>370</v>
      </c>
    </row>
    <row r="133" spans="1:5" ht="63.75">
      <c r="A133" t="s">
        <v>53</v>
      </c>
      <c r="E133" s="35" t="s">
        <v>168</v>
      </c>
    </row>
    <row r="134" spans="1:16" ht="12.75">
      <c r="A134" s="25" t="s">
        <v>45</v>
      </c>
      <c s="29" t="s">
        <v>189</v>
      </c>
      <c s="29" t="s">
        <v>170</v>
      </c>
      <c s="25" t="s">
        <v>47</v>
      </c>
      <c s="30" t="s">
        <v>171</v>
      </c>
      <c s="31" t="s">
        <v>152</v>
      </c>
      <c s="32">
        <v>483</v>
      </c>
      <c s="33">
        <v>0</v>
      </c>
      <c s="33">
        <f>ROUND(ROUND(H134,2)*ROUND(G134,3),2)</f>
      </c>
      <c r="O134">
        <f>(I134*21)/100</f>
      </c>
      <c t="s">
        <v>23</v>
      </c>
    </row>
    <row r="135" spans="1:5" ht="12.75">
      <c r="A135" s="34" t="s">
        <v>50</v>
      </c>
      <c r="E135" s="35" t="s">
        <v>47</v>
      </c>
    </row>
    <row r="136" spans="1:5" ht="51">
      <c r="A136" s="36" t="s">
        <v>51</v>
      </c>
      <c r="E136" s="37" t="s">
        <v>370</v>
      </c>
    </row>
    <row r="137" spans="1:5" ht="76.5">
      <c r="A137" t="s">
        <v>53</v>
      </c>
      <c r="E137" s="35" t="s">
        <v>173</v>
      </c>
    </row>
    <row r="138" spans="1:16" ht="12.75">
      <c r="A138" s="25" t="s">
        <v>45</v>
      </c>
      <c s="29" t="s">
        <v>194</v>
      </c>
      <c s="29" t="s">
        <v>371</v>
      </c>
      <c s="25" t="s">
        <v>47</v>
      </c>
      <c s="30" t="s">
        <v>372</v>
      </c>
      <c s="31" t="s">
        <v>243</v>
      </c>
      <c s="32">
        <v>8</v>
      </c>
      <c s="33">
        <v>0</v>
      </c>
      <c s="33">
        <f>ROUND(ROUND(H138,2)*ROUND(G138,3),2)</f>
      </c>
      <c r="O138">
        <f>(I138*21)/100</f>
      </c>
      <c t="s">
        <v>23</v>
      </c>
    </row>
    <row r="139" spans="1:5" ht="12.75">
      <c r="A139" s="34" t="s">
        <v>50</v>
      </c>
      <c r="E139" s="35" t="s">
        <v>47</v>
      </c>
    </row>
    <row r="140" spans="1:5" ht="51">
      <c r="A140" s="36" t="s">
        <v>51</v>
      </c>
      <c r="E140" s="37" t="s">
        <v>373</v>
      </c>
    </row>
    <row r="141" spans="1:5" ht="153">
      <c r="A141" t="s">
        <v>53</v>
      </c>
      <c r="E141" s="35" t="s">
        <v>374</v>
      </c>
    </row>
    <row r="142" spans="1:18" ht="12.75" customHeight="1">
      <c r="A142" s="6" t="s">
        <v>43</v>
      </c>
      <c s="6"/>
      <c s="39" t="s">
        <v>22</v>
      </c>
      <c s="6"/>
      <c s="27" t="s">
        <v>375</v>
      </c>
      <c s="6"/>
      <c s="6"/>
      <c s="6"/>
      <c s="40">
        <f>0+Q142</f>
      </c>
      <c r="O142">
        <f>0+R142</f>
      </c>
      <c r="Q142">
        <f>0+I143</f>
      </c>
      <c>
        <f>0+O143</f>
      </c>
    </row>
    <row r="143" spans="1:16" ht="12.75">
      <c r="A143" s="25" t="s">
        <v>45</v>
      </c>
      <c s="29" t="s">
        <v>198</v>
      </c>
      <c s="29" t="s">
        <v>376</v>
      </c>
      <c s="25" t="s">
        <v>47</v>
      </c>
      <c s="30" t="s">
        <v>377</v>
      </c>
      <c s="31" t="s">
        <v>49</v>
      </c>
      <c s="32">
        <v>47.88</v>
      </c>
      <c s="33">
        <v>0</v>
      </c>
      <c s="33">
        <f>ROUND(ROUND(H143,2)*ROUND(G143,3),2)</f>
      </c>
      <c r="O143">
        <f>(I143*21)/100</f>
      </c>
      <c t="s">
        <v>23</v>
      </c>
    </row>
    <row r="144" spans="1:5" ht="12.75">
      <c r="A144" s="34" t="s">
        <v>50</v>
      </c>
      <c r="E144" s="35" t="s">
        <v>47</v>
      </c>
    </row>
    <row r="145" spans="1:5" ht="127.5">
      <c r="A145" s="36" t="s">
        <v>51</v>
      </c>
      <c r="E145" s="37" t="s">
        <v>378</v>
      </c>
    </row>
    <row r="146" spans="1:5" ht="255">
      <c r="A146" t="s">
        <v>53</v>
      </c>
      <c r="E146" s="35" t="s">
        <v>379</v>
      </c>
    </row>
    <row r="147" spans="1:18" ht="12.75" customHeight="1">
      <c r="A147" s="6" t="s">
        <v>43</v>
      </c>
      <c s="6"/>
      <c s="39" t="s">
        <v>33</v>
      </c>
      <c s="6"/>
      <c s="27" t="s">
        <v>380</v>
      </c>
      <c s="6"/>
      <c s="6"/>
      <c s="6"/>
      <c s="40">
        <f>0+Q147</f>
      </c>
      <c r="O147">
        <f>0+R147</f>
      </c>
      <c r="Q147">
        <f>0+I148+I152</f>
      </c>
      <c>
        <f>0+O148+O152</f>
      </c>
    </row>
    <row r="148" spans="1:16" ht="12.75">
      <c r="A148" s="25" t="s">
        <v>45</v>
      </c>
      <c s="29" t="s">
        <v>202</v>
      </c>
      <c s="29" t="s">
        <v>381</v>
      </c>
      <c s="25" t="s">
        <v>47</v>
      </c>
      <c s="30" t="s">
        <v>382</v>
      </c>
      <c s="31" t="s">
        <v>49</v>
      </c>
      <c s="32">
        <v>52.7</v>
      </c>
      <c s="33">
        <v>0</v>
      </c>
      <c s="33">
        <f>ROUND(ROUND(H148,2)*ROUND(G148,3),2)</f>
      </c>
      <c r="O148">
        <f>(I148*21)/100</f>
      </c>
      <c t="s">
        <v>23</v>
      </c>
    </row>
    <row r="149" spans="1:5" ht="12.75">
      <c r="A149" s="34" t="s">
        <v>50</v>
      </c>
      <c r="E149" s="35" t="s">
        <v>47</v>
      </c>
    </row>
    <row r="150" spans="1:5" ht="191.25">
      <c r="A150" s="36" t="s">
        <v>51</v>
      </c>
      <c r="E150" s="37" t="s">
        <v>383</v>
      </c>
    </row>
    <row r="151" spans="1:5" ht="76.5">
      <c r="A151" t="s">
        <v>53</v>
      </c>
      <c r="E151" s="35" t="s">
        <v>384</v>
      </c>
    </row>
    <row r="152" spans="1:16" ht="12.75">
      <c r="A152" s="25" t="s">
        <v>45</v>
      </c>
      <c s="29" t="s">
        <v>207</v>
      </c>
      <c s="29" t="s">
        <v>385</v>
      </c>
      <c s="25" t="s">
        <v>47</v>
      </c>
      <c s="30" t="s">
        <v>386</v>
      </c>
      <c s="31" t="s">
        <v>49</v>
      </c>
      <c s="32">
        <v>55.1</v>
      </c>
      <c s="33">
        <v>0</v>
      </c>
      <c s="33">
        <f>ROUND(ROUND(H152,2)*ROUND(G152,3),2)</f>
      </c>
      <c r="O152">
        <f>(I152*21)/100</f>
      </c>
      <c t="s">
        <v>23</v>
      </c>
    </row>
    <row r="153" spans="1:5" ht="12.75">
      <c r="A153" s="34" t="s">
        <v>50</v>
      </c>
      <c r="E153" s="35" t="s">
        <v>47</v>
      </c>
    </row>
    <row r="154" spans="1:5" ht="89.25">
      <c r="A154" s="36" t="s">
        <v>51</v>
      </c>
      <c r="E154" s="37" t="s">
        <v>387</v>
      </c>
    </row>
    <row r="155" spans="1:5" ht="76.5">
      <c r="A155" t="s">
        <v>53</v>
      </c>
      <c r="E155" s="35" t="s">
        <v>384</v>
      </c>
    </row>
    <row r="156" spans="1:18" ht="12.75" customHeight="1">
      <c r="A156" s="6" t="s">
        <v>43</v>
      </c>
      <c s="6"/>
      <c s="39" t="s">
        <v>35</v>
      </c>
      <c s="6"/>
      <c s="27" t="s">
        <v>174</v>
      </c>
      <c s="6"/>
      <c s="6"/>
      <c s="6"/>
      <c s="40">
        <f>0+Q156</f>
      </c>
      <c r="O156">
        <f>0+R156</f>
      </c>
      <c r="Q156">
        <f>0+I157+I161+I165+I169+I173+I177+I181+I185+I189</f>
      </c>
      <c>
        <f>0+O157+O161+O165+O169+O173+O177+O181+O185+O189</f>
      </c>
    </row>
    <row r="157" spans="1:16" ht="12.75">
      <c r="A157" s="25" t="s">
        <v>45</v>
      </c>
      <c s="29" t="s">
        <v>211</v>
      </c>
      <c s="29" t="s">
        <v>181</v>
      </c>
      <c s="25" t="s">
        <v>47</v>
      </c>
      <c s="30" t="s">
        <v>182</v>
      </c>
      <c s="31" t="s">
        <v>49</v>
      </c>
      <c s="32">
        <v>134.7</v>
      </c>
      <c s="33">
        <v>0</v>
      </c>
      <c s="33">
        <f>ROUND(ROUND(H157,2)*ROUND(G157,3),2)</f>
      </c>
      <c r="O157">
        <f>(I157*21)/100</f>
      </c>
      <c t="s">
        <v>23</v>
      </c>
    </row>
    <row r="158" spans="1:5" ht="12.75">
      <c r="A158" s="34" t="s">
        <v>50</v>
      </c>
      <c r="E158" s="35" t="s">
        <v>47</v>
      </c>
    </row>
    <row r="159" spans="1:5" ht="76.5">
      <c r="A159" s="36" t="s">
        <v>51</v>
      </c>
      <c r="E159" s="37" t="s">
        <v>388</v>
      </c>
    </row>
    <row r="160" spans="1:5" ht="76.5">
      <c r="A160" t="s">
        <v>53</v>
      </c>
      <c r="E160" s="35" t="s">
        <v>184</v>
      </c>
    </row>
    <row r="161" spans="1:16" ht="12.75">
      <c r="A161" s="25" t="s">
        <v>45</v>
      </c>
      <c s="29" t="s">
        <v>215</v>
      </c>
      <c s="29" t="s">
        <v>389</v>
      </c>
      <c s="25" t="s">
        <v>47</v>
      </c>
      <c s="30" t="s">
        <v>390</v>
      </c>
      <c s="31" t="s">
        <v>49</v>
      </c>
      <c s="32">
        <v>21.375</v>
      </c>
      <c s="33">
        <v>0</v>
      </c>
      <c s="33">
        <f>ROUND(ROUND(H161,2)*ROUND(G161,3),2)</f>
      </c>
      <c r="O161">
        <f>(I161*21)/100</f>
      </c>
      <c t="s">
        <v>23</v>
      </c>
    </row>
    <row r="162" spans="1:5" ht="12.75">
      <c r="A162" s="34" t="s">
        <v>50</v>
      </c>
      <c r="E162" s="35" t="s">
        <v>47</v>
      </c>
    </row>
    <row r="163" spans="1:5" ht="76.5">
      <c r="A163" s="36" t="s">
        <v>51</v>
      </c>
      <c r="E163" s="37" t="s">
        <v>391</v>
      </c>
    </row>
    <row r="164" spans="1:5" ht="102">
      <c r="A164" t="s">
        <v>53</v>
      </c>
      <c r="E164" s="35" t="s">
        <v>392</v>
      </c>
    </row>
    <row r="165" spans="1:16" ht="12.75">
      <c r="A165" s="25" t="s">
        <v>45</v>
      </c>
      <c s="29" t="s">
        <v>221</v>
      </c>
      <c s="29" t="s">
        <v>393</v>
      </c>
      <c s="25" t="s">
        <v>47</v>
      </c>
      <c s="30" t="s">
        <v>394</v>
      </c>
      <c s="31" t="s">
        <v>152</v>
      </c>
      <c s="32">
        <v>142.5</v>
      </c>
      <c s="33">
        <v>0</v>
      </c>
      <c s="33">
        <f>ROUND(ROUND(H165,2)*ROUND(G165,3),2)</f>
      </c>
      <c r="O165">
        <f>(I165*21)/100</f>
      </c>
      <c t="s">
        <v>23</v>
      </c>
    </row>
    <row r="166" spans="1:5" ht="12.75">
      <c r="A166" s="34" t="s">
        <v>50</v>
      </c>
      <c r="E166" s="35" t="s">
        <v>47</v>
      </c>
    </row>
    <row r="167" spans="1:5" ht="76.5">
      <c r="A167" s="36" t="s">
        <v>51</v>
      </c>
      <c r="E167" s="37" t="s">
        <v>395</v>
      </c>
    </row>
    <row r="168" spans="1:5" ht="102">
      <c r="A168" t="s">
        <v>53</v>
      </c>
      <c r="E168" s="35" t="s">
        <v>392</v>
      </c>
    </row>
    <row r="169" spans="1:16" ht="12.75">
      <c r="A169" s="25" t="s">
        <v>45</v>
      </c>
      <c s="29" t="s">
        <v>226</v>
      </c>
      <c s="29" t="s">
        <v>396</v>
      </c>
      <c s="25" t="s">
        <v>47</v>
      </c>
      <c s="30" t="s">
        <v>397</v>
      </c>
      <c s="31" t="s">
        <v>152</v>
      </c>
      <c s="32">
        <v>206.325</v>
      </c>
      <c s="33">
        <v>0</v>
      </c>
      <c s="33">
        <f>ROUND(ROUND(H169,2)*ROUND(G169,3),2)</f>
      </c>
      <c r="O169">
        <f>(I169*21)/100</f>
      </c>
      <c t="s">
        <v>23</v>
      </c>
    </row>
    <row r="170" spans="1:5" ht="12.75">
      <c r="A170" s="34" t="s">
        <v>50</v>
      </c>
      <c r="E170" s="35" t="s">
        <v>47</v>
      </c>
    </row>
    <row r="171" spans="1:5" ht="63.75">
      <c r="A171" s="36" t="s">
        <v>51</v>
      </c>
      <c r="E171" s="37" t="s">
        <v>398</v>
      </c>
    </row>
    <row r="172" spans="1:5" ht="89.25">
      <c r="A172" t="s">
        <v>53</v>
      </c>
      <c r="E172" s="35" t="s">
        <v>193</v>
      </c>
    </row>
    <row r="173" spans="1:16" ht="12.75">
      <c r="A173" s="25" t="s">
        <v>45</v>
      </c>
      <c s="29" t="s">
        <v>230</v>
      </c>
      <c s="29" t="s">
        <v>399</v>
      </c>
      <c s="25" t="s">
        <v>47</v>
      </c>
      <c s="30" t="s">
        <v>400</v>
      </c>
      <c s="31" t="s">
        <v>152</v>
      </c>
      <c s="32">
        <v>412.65</v>
      </c>
      <c s="33">
        <v>0</v>
      </c>
      <c s="33">
        <f>ROUND(ROUND(H173,2)*ROUND(G173,3),2)</f>
      </c>
      <c r="O173">
        <f>(I173*21)/100</f>
      </c>
      <c t="s">
        <v>23</v>
      </c>
    </row>
    <row r="174" spans="1:5" ht="12.75">
      <c r="A174" s="34" t="s">
        <v>50</v>
      </c>
      <c r="E174" s="35" t="s">
        <v>47</v>
      </c>
    </row>
    <row r="175" spans="1:5" ht="114.75">
      <c r="A175" s="36" t="s">
        <v>51</v>
      </c>
      <c r="E175" s="37" t="s">
        <v>401</v>
      </c>
    </row>
    <row r="176" spans="1:5" ht="89.25">
      <c r="A176" t="s">
        <v>53</v>
      </c>
      <c r="E176" s="35" t="s">
        <v>193</v>
      </c>
    </row>
    <row r="177" spans="1:16" ht="12.75">
      <c r="A177" s="25" t="s">
        <v>45</v>
      </c>
      <c s="29" t="s">
        <v>234</v>
      </c>
      <c s="29" t="s">
        <v>402</v>
      </c>
      <c s="25" t="s">
        <v>47</v>
      </c>
      <c s="30" t="s">
        <v>403</v>
      </c>
      <c s="31" t="s">
        <v>152</v>
      </c>
      <c s="32">
        <v>206.325</v>
      </c>
      <c s="33">
        <v>0</v>
      </c>
      <c s="33">
        <f>ROUND(ROUND(H177,2)*ROUND(G177,3),2)</f>
      </c>
      <c r="O177">
        <f>(I177*21)/100</f>
      </c>
      <c t="s">
        <v>23</v>
      </c>
    </row>
    <row r="178" spans="1:5" ht="12.75">
      <c r="A178" s="34" t="s">
        <v>50</v>
      </c>
      <c r="E178" s="35" t="s">
        <v>47</v>
      </c>
    </row>
    <row r="179" spans="1:5" ht="76.5">
      <c r="A179" s="36" t="s">
        <v>51</v>
      </c>
      <c r="E179" s="37" t="s">
        <v>404</v>
      </c>
    </row>
    <row r="180" spans="1:5" ht="165.75">
      <c r="A180" t="s">
        <v>53</v>
      </c>
      <c r="E180" s="35" t="s">
        <v>206</v>
      </c>
    </row>
    <row r="181" spans="1:16" ht="12.75">
      <c r="A181" s="25" t="s">
        <v>45</v>
      </c>
      <c s="29" t="s">
        <v>240</v>
      </c>
      <c s="29" t="s">
        <v>405</v>
      </c>
      <c s="25" t="s">
        <v>47</v>
      </c>
      <c s="30" t="s">
        <v>406</v>
      </c>
      <c s="31" t="s">
        <v>49</v>
      </c>
      <c s="32">
        <v>20.633</v>
      </c>
      <c s="33">
        <v>0</v>
      </c>
      <c s="33">
        <f>ROUND(ROUND(H181,2)*ROUND(G181,3),2)</f>
      </c>
      <c r="O181">
        <f>(I181*21)/100</f>
      </c>
      <c t="s">
        <v>23</v>
      </c>
    </row>
    <row r="182" spans="1:5" ht="12.75">
      <c r="A182" s="34" t="s">
        <v>50</v>
      </c>
      <c r="E182" s="35" t="s">
        <v>47</v>
      </c>
    </row>
    <row r="183" spans="1:5" ht="76.5">
      <c r="A183" s="36" t="s">
        <v>51</v>
      </c>
      <c r="E183" s="37" t="s">
        <v>407</v>
      </c>
    </row>
    <row r="184" spans="1:5" ht="165.75">
      <c r="A184" t="s">
        <v>53</v>
      </c>
      <c r="E184" s="35" t="s">
        <v>206</v>
      </c>
    </row>
    <row r="185" spans="1:16" ht="12.75">
      <c r="A185" s="25" t="s">
        <v>45</v>
      </c>
      <c s="29" t="s">
        <v>247</v>
      </c>
      <c s="29" t="s">
        <v>227</v>
      </c>
      <c s="25" t="s">
        <v>47</v>
      </c>
      <c s="30" t="s">
        <v>228</v>
      </c>
      <c s="31" t="s">
        <v>152</v>
      </c>
      <c s="32">
        <v>101.72</v>
      </c>
      <c s="33">
        <v>0</v>
      </c>
      <c s="33">
        <f>ROUND(ROUND(H185,2)*ROUND(G185,3),2)</f>
      </c>
      <c r="O185">
        <f>(I185*21)/100</f>
      </c>
      <c t="s">
        <v>23</v>
      </c>
    </row>
    <row r="186" spans="1:5" ht="12.75">
      <c r="A186" s="34" t="s">
        <v>50</v>
      </c>
      <c r="E186" s="35" t="s">
        <v>47</v>
      </c>
    </row>
    <row r="187" spans="1:5" ht="51">
      <c r="A187" s="36" t="s">
        <v>51</v>
      </c>
      <c r="E187" s="37" t="s">
        <v>408</v>
      </c>
    </row>
    <row r="188" spans="1:5" ht="178.5">
      <c r="A188" t="s">
        <v>53</v>
      </c>
      <c r="E188" s="35" t="s">
        <v>225</v>
      </c>
    </row>
    <row r="189" spans="1:16" ht="12.75">
      <c r="A189" s="25" t="s">
        <v>45</v>
      </c>
      <c s="29" t="s">
        <v>252</v>
      </c>
      <c s="29" t="s">
        <v>409</v>
      </c>
      <c s="25" t="s">
        <v>47</v>
      </c>
      <c s="30" t="s">
        <v>410</v>
      </c>
      <c s="31" t="s">
        <v>152</v>
      </c>
      <c s="32">
        <v>1.28</v>
      </c>
      <c s="33">
        <v>0</v>
      </c>
      <c s="33">
        <f>ROUND(ROUND(H189,2)*ROUND(G189,3),2)</f>
      </c>
      <c r="O189">
        <f>(I189*21)/100</f>
      </c>
      <c t="s">
        <v>23</v>
      </c>
    </row>
    <row r="190" spans="1:5" ht="12.75">
      <c r="A190" s="34" t="s">
        <v>50</v>
      </c>
      <c r="E190" s="35" t="s">
        <v>47</v>
      </c>
    </row>
    <row r="191" spans="1:5" ht="38.25">
      <c r="A191" s="36" t="s">
        <v>51</v>
      </c>
      <c r="E191" s="37" t="s">
        <v>411</v>
      </c>
    </row>
    <row r="192" spans="1:5" ht="178.5">
      <c r="A192" t="s">
        <v>53</v>
      </c>
      <c r="E192" s="35" t="s">
        <v>225</v>
      </c>
    </row>
    <row r="193" spans="1:18" ht="12.75" customHeight="1">
      <c r="A193" s="6" t="s">
        <v>43</v>
      </c>
      <c s="6"/>
      <c s="39" t="s">
        <v>40</v>
      </c>
      <c s="6"/>
      <c s="27" t="s">
        <v>246</v>
      </c>
      <c s="6"/>
      <c s="6"/>
      <c s="6"/>
      <c s="40">
        <f>0+Q193</f>
      </c>
      <c r="O193">
        <f>0+R193</f>
      </c>
      <c r="Q193">
        <f>0+I194+I198+I202+I206+I210+I214+I218+I222+I226+I230</f>
      </c>
      <c>
        <f>0+O194+O198+O202+O206+O210+O214+O218+O222+O226+O230</f>
      </c>
    </row>
    <row r="194" spans="1:16" ht="25.5">
      <c r="A194" s="25" t="s">
        <v>45</v>
      </c>
      <c s="29" t="s">
        <v>256</v>
      </c>
      <c s="29" t="s">
        <v>412</v>
      </c>
      <c s="25" t="s">
        <v>47</v>
      </c>
      <c s="30" t="s">
        <v>413</v>
      </c>
      <c s="31" t="s">
        <v>110</v>
      </c>
      <c s="32">
        <v>27</v>
      </c>
      <c s="33">
        <v>0</v>
      </c>
      <c s="33">
        <f>ROUND(ROUND(H194,2)*ROUND(G194,3),2)</f>
      </c>
      <c r="O194">
        <f>(I194*21)/100</f>
      </c>
      <c t="s">
        <v>23</v>
      </c>
    </row>
    <row r="195" spans="1:5" ht="12.75">
      <c r="A195" s="34" t="s">
        <v>50</v>
      </c>
      <c r="E195" s="35" t="s">
        <v>47</v>
      </c>
    </row>
    <row r="196" spans="1:5" ht="76.5">
      <c r="A196" s="36" t="s">
        <v>51</v>
      </c>
      <c r="E196" s="37" t="s">
        <v>414</v>
      </c>
    </row>
    <row r="197" spans="1:5" ht="89.25">
      <c r="A197" t="s">
        <v>53</v>
      </c>
      <c r="E197" s="35" t="s">
        <v>415</v>
      </c>
    </row>
    <row r="198" spans="1:16" ht="12.75">
      <c r="A198" s="25" t="s">
        <v>45</v>
      </c>
      <c s="29" t="s">
        <v>262</v>
      </c>
      <c s="29" t="s">
        <v>416</v>
      </c>
      <c s="25" t="s">
        <v>47</v>
      </c>
      <c s="30" t="s">
        <v>417</v>
      </c>
      <c s="31" t="s">
        <v>110</v>
      </c>
      <c s="32">
        <v>27</v>
      </c>
      <c s="33">
        <v>0</v>
      </c>
      <c s="33">
        <f>ROUND(ROUND(H198,2)*ROUND(G198,3),2)</f>
      </c>
      <c r="O198">
        <f>(I198*21)/100</f>
      </c>
      <c t="s">
        <v>23</v>
      </c>
    </row>
    <row r="199" spans="1:5" ht="12.75">
      <c r="A199" s="34" t="s">
        <v>50</v>
      </c>
      <c r="E199" s="35" t="s">
        <v>47</v>
      </c>
    </row>
    <row r="200" spans="1:5" ht="76.5">
      <c r="A200" s="36" t="s">
        <v>51</v>
      </c>
      <c r="E200" s="37" t="s">
        <v>414</v>
      </c>
    </row>
    <row r="201" spans="1:5" ht="63.75">
      <c r="A201" t="s">
        <v>53</v>
      </c>
      <c r="E201" s="35" t="s">
        <v>418</v>
      </c>
    </row>
    <row r="202" spans="1:16" ht="12.75">
      <c r="A202" s="25" t="s">
        <v>45</v>
      </c>
      <c s="29" t="s">
        <v>267</v>
      </c>
      <c s="29" t="s">
        <v>419</v>
      </c>
      <c s="25" t="s">
        <v>47</v>
      </c>
      <c s="30" t="s">
        <v>420</v>
      </c>
      <c s="31" t="s">
        <v>259</v>
      </c>
      <c s="32">
        <v>4941</v>
      </c>
      <c s="33">
        <v>0</v>
      </c>
      <c s="33">
        <f>ROUND(ROUND(H202,2)*ROUND(G202,3),2)</f>
      </c>
      <c r="O202">
        <f>(I202*21)/100</f>
      </c>
      <c t="s">
        <v>23</v>
      </c>
    </row>
    <row r="203" spans="1:5" ht="12.75">
      <c r="A203" s="34" t="s">
        <v>50</v>
      </c>
      <c r="E203" s="35" t="s">
        <v>47</v>
      </c>
    </row>
    <row r="204" spans="1:5" ht="140.25">
      <c r="A204" s="36" t="s">
        <v>51</v>
      </c>
      <c r="E204" s="37" t="s">
        <v>421</v>
      </c>
    </row>
    <row r="205" spans="1:5" ht="76.5">
      <c r="A205" t="s">
        <v>53</v>
      </c>
      <c r="E205" s="35" t="s">
        <v>422</v>
      </c>
    </row>
    <row r="206" spans="1:16" ht="25.5">
      <c r="A206" s="25" t="s">
        <v>45</v>
      </c>
      <c s="29" t="s">
        <v>272</v>
      </c>
      <c s="29" t="s">
        <v>423</v>
      </c>
      <c s="25" t="s">
        <v>47</v>
      </c>
      <c s="30" t="s">
        <v>424</v>
      </c>
      <c s="31" t="s">
        <v>110</v>
      </c>
      <c s="32">
        <v>96</v>
      </c>
      <c s="33">
        <v>0</v>
      </c>
      <c s="33">
        <f>ROUND(ROUND(H206,2)*ROUND(G206,3),2)</f>
      </c>
      <c r="O206">
        <f>(I206*21)/100</f>
      </c>
      <c t="s">
        <v>23</v>
      </c>
    </row>
    <row r="207" spans="1:5" ht="12.75">
      <c r="A207" s="34" t="s">
        <v>50</v>
      </c>
      <c r="E207" s="35" t="s">
        <v>47</v>
      </c>
    </row>
    <row r="208" spans="1:5" ht="63.75">
      <c r="A208" s="36" t="s">
        <v>51</v>
      </c>
      <c r="E208" s="37" t="s">
        <v>425</v>
      </c>
    </row>
    <row r="209" spans="1:5" ht="114.75">
      <c r="A209" t="s">
        <v>53</v>
      </c>
      <c r="E209" s="35" t="s">
        <v>426</v>
      </c>
    </row>
    <row r="210" spans="1:16" ht="12.75">
      <c r="A210" s="25" t="s">
        <v>45</v>
      </c>
      <c s="29" t="s">
        <v>277</v>
      </c>
      <c s="29" t="s">
        <v>427</v>
      </c>
      <c s="25" t="s">
        <v>47</v>
      </c>
      <c s="30" t="s">
        <v>428</v>
      </c>
      <c s="31" t="s">
        <v>110</v>
      </c>
      <c s="32">
        <v>96</v>
      </c>
      <c s="33">
        <v>0</v>
      </c>
      <c s="33">
        <f>ROUND(ROUND(H210,2)*ROUND(G210,3),2)</f>
      </c>
      <c r="O210">
        <f>(I210*21)/100</f>
      </c>
      <c t="s">
        <v>23</v>
      </c>
    </row>
    <row r="211" spans="1:5" ht="12.75">
      <c r="A211" s="34" t="s">
        <v>50</v>
      </c>
      <c r="E211" s="35" t="s">
        <v>47</v>
      </c>
    </row>
    <row r="212" spans="1:5" ht="63.75">
      <c r="A212" s="36" t="s">
        <v>51</v>
      </c>
      <c r="E212" s="37" t="s">
        <v>425</v>
      </c>
    </row>
    <row r="213" spans="1:5" ht="89.25">
      <c r="A213" t="s">
        <v>53</v>
      </c>
      <c r="E213" s="35" t="s">
        <v>255</v>
      </c>
    </row>
    <row r="214" spans="1:16" ht="12.75">
      <c r="A214" s="25" t="s">
        <v>45</v>
      </c>
      <c s="29" t="s">
        <v>281</v>
      </c>
      <c s="29" t="s">
        <v>429</v>
      </c>
      <c s="25" t="s">
        <v>47</v>
      </c>
      <c s="30" t="s">
        <v>430</v>
      </c>
      <c s="31" t="s">
        <v>259</v>
      </c>
      <c s="32">
        <v>17568</v>
      </c>
      <c s="33">
        <v>0</v>
      </c>
      <c s="33">
        <f>ROUND(ROUND(H214,2)*ROUND(G214,3),2)</f>
      </c>
      <c r="O214">
        <f>(I214*21)/100</f>
      </c>
      <c t="s">
        <v>23</v>
      </c>
    </row>
    <row r="215" spans="1:5" ht="12.75">
      <c r="A215" s="34" t="s">
        <v>50</v>
      </c>
      <c r="E215" s="35" t="s">
        <v>47</v>
      </c>
    </row>
    <row r="216" spans="1:5" ht="127.5">
      <c r="A216" s="36" t="s">
        <v>51</v>
      </c>
      <c r="E216" s="37" t="s">
        <v>431</v>
      </c>
    </row>
    <row r="217" spans="1:5" ht="89.25">
      <c r="A217" t="s">
        <v>53</v>
      </c>
      <c r="E217" s="35" t="s">
        <v>261</v>
      </c>
    </row>
    <row r="218" spans="1:16" ht="12.75">
      <c r="A218" s="25" t="s">
        <v>45</v>
      </c>
      <c s="29" t="s">
        <v>286</v>
      </c>
      <c s="29" t="s">
        <v>432</v>
      </c>
      <c s="25" t="s">
        <v>47</v>
      </c>
      <c s="30" t="s">
        <v>433</v>
      </c>
      <c s="31" t="s">
        <v>110</v>
      </c>
      <c s="32">
        <v>56</v>
      </c>
      <c s="33">
        <v>0</v>
      </c>
      <c s="33">
        <f>ROUND(ROUND(H218,2)*ROUND(G218,3),2)</f>
      </c>
      <c r="O218">
        <f>(I218*21)/100</f>
      </c>
      <c t="s">
        <v>23</v>
      </c>
    </row>
    <row r="219" spans="1:5" ht="12.75">
      <c r="A219" s="34" t="s">
        <v>50</v>
      </c>
      <c r="E219" s="35" t="s">
        <v>47</v>
      </c>
    </row>
    <row r="220" spans="1:5" ht="51">
      <c r="A220" s="36" t="s">
        <v>51</v>
      </c>
      <c r="E220" s="37" t="s">
        <v>434</v>
      </c>
    </row>
    <row r="221" spans="1:5" ht="76.5">
      <c r="A221" t="s">
        <v>53</v>
      </c>
      <c r="E221" s="35" t="s">
        <v>276</v>
      </c>
    </row>
    <row r="222" spans="1:16" ht="12.75">
      <c r="A222" s="25" t="s">
        <v>45</v>
      </c>
      <c s="29" t="s">
        <v>291</v>
      </c>
      <c s="29" t="s">
        <v>435</v>
      </c>
      <c s="25" t="s">
        <v>47</v>
      </c>
      <c s="30" t="s">
        <v>436</v>
      </c>
      <c s="31" t="s">
        <v>110</v>
      </c>
      <c s="32">
        <v>57</v>
      </c>
      <c s="33">
        <v>0</v>
      </c>
      <c s="33">
        <f>ROUND(ROUND(H222,2)*ROUND(G222,3),2)</f>
      </c>
      <c r="O222">
        <f>(I222*21)/100</f>
      </c>
      <c t="s">
        <v>23</v>
      </c>
    </row>
    <row r="223" spans="1:5" ht="12.75">
      <c r="A223" s="34" t="s">
        <v>50</v>
      </c>
      <c r="E223" s="35" t="s">
        <v>47</v>
      </c>
    </row>
    <row r="224" spans="1:5" ht="51">
      <c r="A224" s="36" t="s">
        <v>51</v>
      </c>
      <c r="E224" s="37" t="s">
        <v>437</v>
      </c>
    </row>
    <row r="225" spans="1:5" ht="76.5">
      <c r="A225" t="s">
        <v>53</v>
      </c>
      <c r="E225" s="35" t="s">
        <v>276</v>
      </c>
    </row>
    <row r="226" spans="1:16" ht="12.75">
      <c r="A226" s="25" t="s">
        <v>45</v>
      </c>
      <c s="29" t="s">
        <v>438</v>
      </c>
      <c s="29" t="s">
        <v>282</v>
      </c>
      <c s="25" t="s">
        <v>47</v>
      </c>
      <c s="30" t="s">
        <v>283</v>
      </c>
      <c s="31" t="s">
        <v>110</v>
      </c>
      <c s="32">
        <v>25</v>
      </c>
      <c s="33">
        <v>0</v>
      </c>
      <c s="33">
        <f>ROUND(ROUND(H226,2)*ROUND(G226,3),2)</f>
      </c>
      <c r="O226">
        <f>(I226*21)/100</f>
      </c>
      <c t="s">
        <v>23</v>
      </c>
    </row>
    <row r="227" spans="1:5" ht="12.75">
      <c r="A227" s="34" t="s">
        <v>50</v>
      </c>
      <c r="E227" s="35" t="s">
        <v>47</v>
      </c>
    </row>
    <row r="228" spans="1:5" ht="12.75">
      <c r="A228" s="36" t="s">
        <v>51</v>
      </c>
      <c r="E228" s="37" t="s">
        <v>439</v>
      </c>
    </row>
    <row r="229" spans="1:5" ht="63.75">
      <c r="A229" t="s">
        <v>53</v>
      </c>
      <c r="E229" s="35" t="s">
        <v>285</v>
      </c>
    </row>
    <row r="230" spans="1:16" ht="12.75">
      <c r="A230" s="25" t="s">
        <v>45</v>
      </c>
      <c s="29" t="s">
        <v>440</v>
      </c>
      <c s="29" t="s">
        <v>287</v>
      </c>
      <c s="25" t="s">
        <v>47</v>
      </c>
      <c s="30" t="s">
        <v>288</v>
      </c>
      <c s="31" t="s">
        <v>110</v>
      </c>
      <c s="32">
        <v>25</v>
      </c>
      <c s="33">
        <v>0</v>
      </c>
      <c s="33">
        <f>ROUND(ROUND(H230,2)*ROUND(G230,3),2)</f>
      </c>
      <c r="O230">
        <f>(I230*21)/100</f>
      </c>
      <c t="s">
        <v>23</v>
      </c>
    </row>
    <row r="231" spans="1:5" ht="12.75">
      <c r="A231" s="34" t="s">
        <v>50</v>
      </c>
      <c r="E231" s="35" t="s">
        <v>47</v>
      </c>
    </row>
    <row r="232" spans="1:5" ht="12.75">
      <c r="A232" s="36" t="s">
        <v>51</v>
      </c>
      <c r="E232" s="37" t="s">
        <v>439</v>
      </c>
    </row>
    <row r="233" spans="1:5" ht="76.5">
      <c r="A233" t="s">
        <v>53</v>
      </c>
      <c r="E233" s="35" t="s">
        <v>290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0+O8+O69+O150+O195+O220+O265+O318+O359+O388+O409</f>
      </c>
      <c t="s">
        <v>22</v>
      </c>
    </row>
    <row r="3" spans="1:16" ht="15" customHeight="1">
      <c r="A3" t="s">
        <v>12</v>
      </c>
      <c s="12" t="s">
        <v>14</v>
      </c>
      <c s="13" t="s">
        <v>15</v>
      </c>
      <c s="1"/>
      <c s="14" t="s">
        <v>16</v>
      </c>
      <c s="1"/>
      <c s="9"/>
      <c s="8" t="s">
        <v>441</v>
      </c>
      <c s="41">
        <f>0+I8+I69+I150+I195+I220+I265+I318+I359+I388+I409</f>
      </c>
      <c r="O3" t="s">
        <v>19</v>
      </c>
      <c t="s">
        <v>23</v>
      </c>
    </row>
    <row r="4" spans="1:16" ht="15" customHeight="1">
      <c r="A4" t="s">
        <v>17</v>
      </c>
      <c s="16" t="s">
        <v>18</v>
      </c>
      <c s="17" t="s">
        <v>441</v>
      </c>
      <c s="6"/>
      <c s="18" t="s">
        <v>442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73.508</v>
      </c>
      <c s="33">
        <v>0</v>
      </c>
      <c s="33">
        <f>ROUND(ROUND(H9,2)*ROUND(G9,3),2)</f>
      </c>
      <c r="O9">
        <f>(I9*21)/100</f>
      </c>
      <c t="s">
        <v>23</v>
      </c>
    </row>
    <row r="10" spans="1:5" ht="12.75">
      <c r="A10" s="34" t="s">
        <v>50</v>
      </c>
      <c r="E10" s="35" t="s">
        <v>47</v>
      </c>
    </row>
    <row r="11" spans="1:5" ht="89.25">
      <c r="A11" s="36" t="s">
        <v>51</v>
      </c>
      <c r="E11" s="37" t="s">
        <v>443</v>
      </c>
    </row>
    <row r="12" spans="1:5" ht="51">
      <c r="A12" t="s">
        <v>53</v>
      </c>
      <c r="E12" s="35" t="s">
        <v>54</v>
      </c>
    </row>
    <row r="13" spans="1:16" ht="12.75">
      <c r="A13" s="25" t="s">
        <v>45</v>
      </c>
      <c s="29" t="s">
        <v>23</v>
      </c>
      <c s="29" t="s">
        <v>300</v>
      </c>
      <c s="25" t="s">
        <v>47</v>
      </c>
      <c s="30" t="s">
        <v>301</v>
      </c>
      <c s="31" t="s">
        <v>57</v>
      </c>
      <c s="32">
        <v>97.76</v>
      </c>
      <c s="33">
        <v>0</v>
      </c>
      <c s="33">
        <f>ROUND(ROUND(H13,2)*ROUND(G13,3),2)</f>
      </c>
      <c r="O13">
        <f>(I13*21)/100</f>
      </c>
      <c t="s">
        <v>23</v>
      </c>
    </row>
    <row r="14" spans="1:5" ht="12.75">
      <c r="A14" s="34" t="s">
        <v>50</v>
      </c>
      <c r="E14" s="35" t="s">
        <v>47</v>
      </c>
    </row>
    <row r="15" spans="1:5" ht="51">
      <c r="A15" s="36" t="s">
        <v>51</v>
      </c>
      <c r="E15" s="37" t="s">
        <v>444</v>
      </c>
    </row>
    <row r="16" spans="1:5" ht="51">
      <c r="A16" t="s">
        <v>53</v>
      </c>
      <c r="E16" s="35" t="s">
        <v>54</v>
      </c>
    </row>
    <row r="17" spans="1:16" ht="12.75">
      <c r="A17" s="25" t="s">
        <v>45</v>
      </c>
      <c s="29" t="s">
        <v>22</v>
      </c>
      <c s="29" t="s">
        <v>55</v>
      </c>
      <c s="25" t="s">
        <v>47</v>
      </c>
      <c s="30" t="s">
        <v>56</v>
      </c>
      <c s="31" t="s">
        <v>57</v>
      </c>
      <c s="32">
        <v>9.69</v>
      </c>
      <c s="33">
        <v>0</v>
      </c>
      <c s="33">
        <f>ROUND(ROUND(H17,2)*ROUND(G17,3),2)</f>
      </c>
      <c r="O17">
        <f>(I17*21)/100</f>
      </c>
      <c t="s">
        <v>23</v>
      </c>
    </row>
    <row r="18" spans="1:5" ht="12.75">
      <c r="A18" s="34" t="s">
        <v>50</v>
      </c>
      <c r="E18" s="35" t="s">
        <v>47</v>
      </c>
    </row>
    <row r="19" spans="1:5" ht="89.25">
      <c r="A19" s="36" t="s">
        <v>51</v>
      </c>
      <c r="E19" s="37" t="s">
        <v>445</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78.5">
      <c r="A23" s="36" t="s">
        <v>51</v>
      </c>
      <c r="E23" s="37" t="s">
        <v>446</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447</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76.5">
      <c r="A31" s="36" t="s">
        <v>51</v>
      </c>
      <c r="E31" s="37" t="s">
        <v>448</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53">
      <c r="A35" s="36" t="s">
        <v>51</v>
      </c>
      <c r="E35" s="37" t="s">
        <v>449</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89.25">
      <c r="A43" s="36" t="s">
        <v>51</v>
      </c>
      <c r="E43" s="37" t="s">
        <v>81</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63.75">
      <c r="A47" s="36" t="s">
        <v>51</v>
      </c>
      <c r="E47" s="37" t="s">
        <v>453</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76.5">
      <c r="A55" s="36" t="s">
        <v>51</v>
      </c>
      <c r="E55" s="37" t="s">
        <v>454</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455</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76.5">
      <c r="A67" s="36" t="s">
        <v>51</v>
      </c>
      <c r="E67" s="37" t="s">
        <v>456</v>
      </c>
    </row>
    <row r="68" spans="1:5" ht="76.5">
      <c r="A68" t="s">
        <v>53</v>
      </c>
      <c r="E68" s="35" t="s">
        <v>328</v>
      </c>
    </row>
    <row r="69" spans="1:18" ht="12.75" customHeight="1">
      <c r="A69" s="6" t="s">
        <v>43</v>
      </c>
      <c s="6"/>
      <c s="39" t="s">
        <v>29</v>
      </c>
      <c s="6"/>
      <c s="27" t="s">
        <v>92</v>
      </c>
      <c s="6"/>
      <c s="6"/>
      <c s="6"/>
      <c s="40">
        <f>0+Q69</f>
      </c>
      <c r="O69">
        <f>0+R69</f>
      </c>
      <c r="Q69">
        <f>0+I70+I74+I78+I82+I86+I90+I94+I98+I102+I106+I110+I114+I118+I122+I126+I130+I134+I138+I142+I146</f>
      </c>
      <c>
        <f>0+O70+O74+O78+O82+O86+O90+O94+O98+O102+O106+O110+O114+O118+O122+O126+O130+O134+O138+O142+O146</f>
      </c>
    </row>
    <row r="70" spans="1:16" ht="12.75">
      <c r="A70" s="25" t="s">
        <v>45</v>
      </c>
      <c s="29" t="s">
        <v>112</v>
      </c>
      <c s="29" t="s">
        <v>329</v>
      </c>
      <c s="25" t="s">
        <v>47</v>
      </c>
      <c s="30" t="s">
        <v>330</v>
      </c>
      <c s="31" t="s">
        <v>152</v>
      </c>
      <c s="32">
        <v>139</v>
      </c>
      <c s="33">
        <v>0</v>
      </c>
      <c s="33">
        <f>ROUND(ROUND(H70,2)*ROUND(G70,3),2)</f>
      </c>
      <c r="O70">
        <f>(I70*21)/100</f>
      </c>
      <c t="s">
        <v>23</v>
      </c>
    </row>
    <row r="71" spans="1:5" ht="12.75">
      <c r="A71" s="34" t="s">
        <v>50</v>
      </c>
      <c r="E71" s="35" t="s">
        <v>47</v>
      </c>
    </row>
    <row r="72" spans="1:5" ht="51">
      <c r="A72" s="36" t="s">
        <v>51</v>
      </c>
      <c r="E72" s="37" t="s">
        <v>457</v>
      </c>
    </row>
    <row r="73" spans="1:5" ht="51">
      <c r="A73" t="s">
        <v>53</v>
      </c>
      <c r="E73" s="35" t="s">
        <v>332</v>
      </c>
    </row>
    <row r="74" spans="1:16" ht="12.75">
      <c r="A74" s="25" t="s">
        <v>45</v>
      </c>
      <c s="29" t="s">
        <v>116</v>
      </c>
      <c s="29" t="s">
        <v>458</v>
      </c>
      <c s="25" t="s">
        <v>47</v>
      </c>
      <c s="30" t="s">
        <v>459</v>
      </c>
      <c s="31" t="s">
        <v>152</v>
      </c>
      <c s="32">
        <v>85.68</v>
      </c>
      <c s="33">
        <v>0</v>
      </c>
      <c s="33">
        <f>ROUND(ROUND(H74,2)*ROUND(G74,3),2)</f>
      </c>
      <c r="O74">
        <f>(I74*21)/100</f>
      </c>
      <c t="s">
        <v>23</v>
      </c>
    </row>
    <row r="75" spans="1:5" ht="12.75">
      <c r="A75" s="34" t="s">
        <v>50</v>
      </c>
      <c r="E75" s="35" t="s">
        <v>47</v>
      </c>
    </row>
    <row r="76" spans="1:5" ht="51">
      <c r="A76" s="36" t="s">
        <v>51</v>
      </c>
      <c r="E76" s="37" t="s">
        <v>460</v>
      </c>
    </row>
    <row r="77" spans="1:5" ht="51">
      <c r="A77" t="s">
        <v>53</v>
      </c>
      <c r="E77" s="35" t="s">
        <v>332</v>
      </c>
    </row>
    <row r="78" spans="1:16" ht="12.75">
      <c r="A78" s="25" t="s">
        <v>45</v>
      </c>
      <c s="29" t="s">
        <v>121</v>
      </c>
      <c s="29" t="s">
        <v>461</v>
      </c>
      <c s="25" t="s">
        <v>47</v>
      </c>
      <c s="30" t="s">
        <v>462</v>
      </c>
      <c s="31" t="s">
        <v>49</v>
      </c>
      <c s="32">
        <v>2.91</v>
      </c>
      <c s="33">
        <v>0</v>
      </c>
      <c s="33">
        <f>ROUND(ROUND(H78,2)*ROUND(G78,3),2)</f>
      </c>
      <c r="O78">
        <f>(I78*21)/100</f>
      </c>
      <c t="s">
        <v>23</v>
      </c>
    </row>
    <row r="79" spans="1:5" ht="12.75">
      <c r="A79" s="34" t="s">
        <v>50</v>
      </c>
      <c r="E79" s="35" t="s">
        <v>47</v>
      </c>
    </row>
    <row r="80" spans="1:5" ht="51">
      <c r="A80" s="36" t="s">
        <v>51</v>
      </c>
      <c r="E80" s="37" t="s">
        <v>463</v>
      </c>
    </row>
    <row r="81" spans="1:5" ht="89.25">
      <c r="A81" t="s">
        <v>53</v>
      </c>
      <c r="E81" s="35" t="s">
        <v>102</v>
      </c>
    </row>
    <row r="82" spans="1:16" ht="25.5">
      <c r="A82" s="25" t="s">
        <v>45</v>
      </c>
      <c s="29" t="s">
        <v>126</v>
      </c>
      <c s="29" t="s">
        <v>99</v>
      </c>
      <c s="25" t="s">
        <v>47</v>
      </c>
      <c s="30" t="s">
        <v>100</v>
      </c>
      <c s="31" t="s">
        <v>49</v>
      </c>
      <c s="32">
        <v>0</v>
      </c>
      <c s="33">
        <v>0</v>
      </c>
      <c s="33">
        <f>ROUND(ROUND(H82,2)*ROUND(G82,3),2)</f>
      </c>
      <c r="O82">
        <f>(I82*21)/100</f>
      </c>
      <c t="s">
        <v>23</v>
      </c>
    </row>
    <row r="83" spans="1:5" ht="12.75">
      <c r="A83" s="34" t="s">
        <v>50</v>
      </c>
      <c r="E83" s="35" t="s">
        <v>47</v>
      </c>
    </row>
    <row r="84" spans="1:5" ht="102">
      <c r="A84" s="36" t="s">
        <v>51</v>
      </c>
      <c r="E84" s="37" t="s">
        <v>464</v>
      </c>
    </row>
    <row r="85" spans="1:5" ht="89.25">
      <c r="A85" t="s">
        <v>53</v>
      </c>
      <c r="E85" s="35" t="s">
        <v>102</v>
      </c>
    </row>
    <row r="86" spans="1:16" ht="12.75">
      <c r="A86" s="25" t="s">
        <v>45</v>
      </c>
      <c s="29" t="s">
        <v>131</v>
      </c>
      <c s="29" t="s">
        <v>104</v>
      </c>
      <c s="25" t="s">
        <v>47</v>
      </c>
      <c s="30" t="s">
        <v>105</v>
      </c>
      <c s="31" t="s">
        <v>49</v>
      </c>
      <c s="32">
        <v>3.15</v>
      </c>
      <c s="33">
        <v>0</v>
      </c>
      <c s="33">
        <f>ROUND(ROUND(H86,2)*ROUND(G86,3),2)</f>
      </c>
      <c r="O86">
        <f>(I86*21)/100</f>
      </c>
      <c t="s">
        <v>23</v>
      </c>
    </row>
    <row r="87" spans="1:5" ht="12.75">
      <c r="A87" s="34" t="s">
        <v>50</v>
      </c>
      <c r="E87" s="35" t="s">
        <v>47</v>
      </c>
    </row>
    <row r="88" spans="1:5" ht="25.5">
      <c r="A88" s="36" t="s">
        <v>51</v>
      </c>
      <c r="E88" s="37" t="s">
        <v>465</v>
      </c>
    </row>
    <row r="89" spans="1:5" ht="89.25">
      <c r="A89" t="s">
        <v>53</v>
      </c>
      <c r="E89" s="35" t="s">
        <v>102</v>
      </c>
    </row>
    <row r="90" spans="1:16" ht="12.75">
      <c r="A90" s="25" t="s">
        <v>45</v>
      </c>
      <c s="29" t="s">
        <v>135</v>
      </c>
      <c s="29" t="s">
        <v>108</v>
      </c>
      <c s="25" t="s">
        <v>47</v>
      </c>
      <c s="30" t="s">
        <v>109</v>
      </c>
      <c s="31" t="s">
        <v>110</v>
      </c>
      <c s="32">
        <v>3</v>
      </c>
      <c s="33">
        <v>0</v>
      </c>
      <c s="33">
        <f>ROUND(ROUND(H90,2)*ROUND(G90,3),2)</f>
      </c>
      <c r="O90">
        <f>(I90*21)/100</f>
      </c>
      <c t="s">
        <v>23</v>
      </c>
    </row>
    <row r="91" spans="1:5" ht="12.75">
      <c r="A91" s="34" t="s">
        <v>50</v>
      </c>
      <c r="E91" s="35" t="s">
        <v>47</v>
      </c>
    </row>
    <row r="92" spans="1:5" ht="25.5">
      <c r="A92" s="36" t="s">
        <v>51</v>
      </c>
      <c r="E92" s="37" t="s">
        <v>466</v>
      </c>
    </row>
    <row r="93" spans="1:5" ht="89.25">
      <c r="A93" t="s">
        <v>53</v>
      </c>
      <c r="E93" s="35" t="s">
        <v>102</v>
      </c>
    </row>
    <row r="94" spans="1:16" ht="12.75">
      <c r="A94" s="25" t="s">
        <v>45</v>
      </c>
      <c s="29" t="s">
        <v>140</v>
      </c>
      <c s="29" t="s">
        <v>113</v>
      </c>
      <c s="25" t="s">
        <v>47</v>
      </c>
      <c s="30" t="s">
        <v>114</v>
      </c>
      <c s="31" t="s">
        <v>49</v>
      </c>
      <c s="32">
        <v>0</v>
      </c>
      <c s="33">
        <v>0</v>
      </c>
      <c s="33">
        <f>ROUND(ROUND(H94,2)*ROUND(G94,3),2)</f>
      </c>
      <c r="O94">
        <f>(I94*21)/100</f>
      </c>
      <c t="s">
        <v>23</v>
      </c>
    </row>
    <row r="95" spans="1:5" ht="12.75">
      <c r="A95" s="34" t="s">
        <v>50</v>
      </c>
      <c r="E95" s="35" t="s">
        <v>47</v>
      </c>
    </row>
    <row r="96" spans="1:5" ht="51">
      <c r="A96" s="36" t="s">
        <v>51</v>
      </c>
      <c r="E96" s="37" t="s">
        <v>467</v>
      </c>
    </row>
    <row r="97" spans="1:5" ht="89.25">
      <c r="A97" t="s">
        <v>53</v>
      </c>
      <c r="E97" s="35" t="s">
        <v>102</v>
      </c>
    </row>
    <row r="98" spans="1:16" ht="12.75">
      <c r="A98" s="25" t="s">
        <v>45</v>
      </c>
      <c s="29" t="s">
        <v>144</v>
      </c>
      <c s="29" t="s">
        <v>117</v>
      </c>
      <c s="25" t="s">
        <v>47</v>
      </c>
      <c s="30" t="s">
        <v>118</v>
      </c>
      <c s="31" t="s">
        <v>49</v>
      </c>
      <c s="32">
        <v>14.73</v>
      </c>
      <c s="33">
        <v>0</v>
      </c>
      <c s="33">
        <f>ROUND(ROUND(H98,2)*ROUND(G98,3),2)</f>
      </c>
      <c r="O98">
        <f>(I98*21)/100</f>
      </c>
      <c t="s">
        <v>23</v>
      </c>
    </row>
    <row r="99" spans="1:5" ht="12.75">
      <c r="A99" s="34" t="s">
        <v>50</v>
      </c>
      <c r="E99" s="35" t="s">
        <v>47</v>
      </c>
    </row>
    <row r="100" spans="1:5" ht="102">
      <c r="A100" s="36" t="s">
        <v>51</v>
      </c>
      <c r="E100" s="37" t="s">
        <v>468</v>
      </c>
    </row>
    <row r="101" spans="1:5" ht="63.75">
      <c r="A101" t="s">
        <v>53</v>
      </c>
      <c r="E101" s="35" t="s">
        <v>120</v>
      </c>
    </row>
    <row r="102" spans="1:16" ht="12.75">
      <c r="A102" s="25" t="s">
        <v>45</v>
      </c>
      <c s="29" t="s">
        <v>149</v>
      </c>
      <c s="29" t="s">
        <v>122</v>
      </c>
      <c s="25" t="s">
        <v>47</v>
      </c>
      <c s="30" t="s">
        <v>123</v>
      </c>
      <c s="31" t="s">
        <v>49</v>
      </c>
      <c s="32">
        <v>148.136</v>
      </c>
      <c s="33">
        <v>0</v>
      </c>
      <c s="33">
        <f>ROUND(ROUND(H102,2)*ROUND(G102,3),2)</f>
      </c>
      <c r="O102">
        <f>(I102*21)/100</f>
      </c>
      <c t="s">
        <v>23</v>
      </c>
    </row>
    <row r="103" spans="1:5" ht="12.75">
      <c r="A103" s="34" t="s">
        <v>50</v>
      </c>
      <c r="E103" s="35" t="s">
        <v>47</v>
      </c>
    </row>
    <row r="104" spans="1:5" ht="102">
      <c r="A104" s="36" t="s">
        <v>51</v>
      </c>
      <c r="E104" s="37" t="s">
        <v>469</v>
      </c>
    </row>
    <row r="105" spans="1:5" ht="318.75">
      <c r="A105" t="s">
        <v>53</v>
      </c>
      <c r="E105" s="35" t="s">
        <v>125</v>
      </c>
    </row>
    <row r="106" spans="1:16" ht="12.75">
      <c r="A106" s="25" t="s">
        <v>45</v>
      </c>
      <c s="29" t="s">
        <v>155</v>
      </c>
      <c s="29" t="s">
        <v>127</v>
      </c>
      <c s="25" t="s">
        <v>47</v>
      </c>
      <c s="30" t="s">
        <v>128</v>
      </c>
      <c s="31" t="s">
        <v>49</v>
      </c>
      <c s="32">
        <v>116.44</v>
      </c>
      <c s="33">
        <v>0</v>
      </c>
      <c s="33">
        <f>ROUND(ROUND(H106,2)*ROUND(G106,3),2)</f>
      </c>
      <c r="O106">
        <f>(I106*21)/100</f>
      </c>
      <c t="s">
        <v>23</v>
      </c>
    </row>
    <row r="107" spans="1:5" ht="12.75">
      <c r="A107" s="34" t="s">
        <v>50</v>
      </c>
      <c r="E107" s="35" t="s">
        <v>47</v>
      </c>
    </row>
    <row r="108" spans="1:5" ht="102">
      <c r="A108" s="36" t="s">
        <v>51</v>
      </c>
      <c r="E108" s="37" t="s">
        <v>470</v>
      </c>
    </row>
    <row r="109" spans="1:5" ht="344.25">
      <c r="A109" t="s">
        <v>53</v>
      </c>
      <c r="E109" s="35" t="s">
        <v>130</v>
      </c>
    </row>
    <row r="110" spans="1:16" ht="12.75">
      <c r="A110" s="25" t="s">
        <v>45</v>
      </c>
      <c s="29" t="s">
        <v>160</v>
      </c>
      <c s="29" t="s">
        <v>132</v>
      </c>
      <c s="25" t="s">
        <v>47</v>
      </c>
      <c s="30" t="s">
        <v>133</v>
      </c>
      <c s="31" t="s">
        <v>49</v>
      </c>
      <c s="32">
        <v>4.5</v>
      </c>
      <c s="33">
        <v>0</v>
      </c>
      <c s="33">
        <f>ROUND(ROUND(H110,2)*ROUND(G110,3),2)</f>
      </c>
      <c r="O110">
        <f>(I110*21)/100</f>
      </c>
      <c t="s">
        <v>23</v>
      </c>
    </row>
    <row r="111" spans="1:5" ht="12.75">
      <c r="A111" s="34" t="s">
        <v>50</v>
      </c>
      <c r="E111" s="35" t="s">
        <v>47</v>
      </c>
    </row>
    <row r="112" spans="1:5" ht="12.75">
      <c r="A112" s="36" t="s">
        <v>51</v>
      </c>
      <c r="E112" s="37" t="s">
        <v>471</v>
      </c>
    </row>
    <row r="113" spans="1:5" ht="344.25">
      <c r="A113" t="s">
        <v>53</v>
      </c>
      <c r="E113" s="35" t="s">
        <v>130</v>
      </c>
    </row>
    <row r="114" spans="1:16" ht="12.75">
      <c r="A114" s="25" t="s">
        <v>45</v>
      </c>
      <c s="29" t="s">
        <v>165</v>
      </c>
      <c s="29" t="s">
        <v>136</v>
      </c>
      <c s="25" t="s">
        <v>47</v>
      </c>
      <c s="30" t="s">
        <v>137</v>
      </c>
      <c s="31" t="s">
        <v>49</v>
      </c>
      <c s="32">
        <v>135.67</v>
      </c>
      <c s="33">
        <v>0</v>
      </c>
      <c s="33">
        <f>ROUND(ROUND(H114,2)*ROUND(G114,3),2)</f>
      </c>
      <c r="O114">
        <f>(I114*21)/100</f>
      </c>
      <c t="s">
        <v>23</v>
      </c>
    </row>
    <row r="115" spans="1:5" ht="12.75">
      <c r="A115" s="34" t="s">
        <v>50</v>
      </c>
      <c r="E115" s="35" t="s">
        <v>47</v>
      </c>
    </row>
    <row r="116" spans="1:5" ht="63.75">
      <c r="A116" s="36" t="s">
        <v>51</v>
      </c>
      <c r="E116" s="37" t="s">
        <v>472</v>
      </c>
    </row>
    <row r="117" spans="1:5" ht="216.75">
      <c r="A117" t="s">
        <v>53</v>
      </c>
      <c r="E117" s="35" t="s">
        <v>139</v>
      </c>
    </row>
    <row r="118" spans="1:16" ht="12.75">
      <c r="A118" s="25" t="s">
        <v>45</v>
      </c>
      <c s="29" t="s">
        <v>169</v>
      </c>
      <c s="29" t="s">
        <v>473</v>
      </c>
      <c s="25" t="s">
        <v>47</v>
      </c>
      <c s="30" t="s">
        <v>474</v>
      </c>
      <c s="31" t="s">
        <v>49</v>
      </c>
      <c s="32">
        <v>1.8</v>
      </c>
      <c s="33">
        <v>0</v>
      </c>
      <c s="33">
        <f>ROUND(ROUND(H118,2)*ROUND(G118,3),2)</f>
      </c>
      <c r="O118">
        <f>(I118*21)/100</f>
      </c>
      <c t="s">
        <v>23</v>
      </c>
    </row>
    <row r="119" spans="1:5" ht="12.75">
      <c r="A119" s="34" t="s">
        <v>50</v>
      </c>
      <c r="E119" s="35" t="s">
        <v>47</v>
      </c>
    </row>
    <row r="120" spans="1:5" ht="12.75">
      <c r="A120" s="36" t="s">
        <v>51</v>
      </c>
      <c r="E120" s="37" t="s">
        <v>475</v>
      </c>
    </row>
    <row r="121" spans="1:5" ht="255">
      <c r="A121" t="s">
        <v>53</v>
      </c>
      <c r="E121" s="35" t="s">
        <v>476</v>
      </c>
    </row>
    <row r="122" spans="1:16" ht="12.75">
      <c r="A122" s="25" t="s">
        <v>45</v>
      </c>
      <c s="29" t="s">
        <v>175</v>
      </c>
      <c s="29" t="s">
        <v>477</v>
      </c>
      <c s="25" t="s">
        <v>47</v>
      </c>
      <c s="30" t="s">
        <v>478</v>
      </c>
      <c s="31" t="s">
        <v>49</v>
      </c>
      <c s="32">
        <v>49.936</v>
      </c>
      <c s="33">
        <v>0</v>
      </c>
      <c s="33">
        <f>ROUND(ROUND(H122,2)*ROUND(G122,3),2)</f>
      </c>
      <c r="O122">
        <f>(I122*21)/100</f>
      </c>
      <c t="s">
        <v>23</v>
      </c>
    </row>
    <row r="123" spans="1:5" ht="12.75">
      <c r="A123" s="34" t="s">
        <v>50</v>
      </c>
      <c r="E123" s="35" t="s">
        <v>47</v>
      </c>
    </row>
    <row r="124" spans="1:5" ht="63.75">
      <c r="A124" s="36" t="s">
        <v>51</v>
      </c>
      <c r="E124" s="37" t="s">
        <v>479</v>
      </c>
    </row>
    <row r="125" spans="1:5" ht="318.75">
      <c r="A125" t="s">
        <v>53</v>
      </c>
      <c r="E125" s="35" t="s">
        <v>480</v>
      </c>
    </row>
    <row r="126" spans="1:16" ht="12.75">
      <c r="A126" s="25" t="s">
        <v>45</v>
      </c>
      <c s="29" t="s">
        <v>180</v>
      </c>
      <c s="29" t="s">
        <v>150</v>
      </c>
      <c s="25" t="s">
        <v>47</v>
      </c>
      <c s="30" t="s">
        <v>151</v>
      </c>
      <c s="31" t="s">
        <v>152</v>
      </c>
      <c s="32">
        <v>33.7</v>
      </c>
      <c s="33">
        <v>0</v>
      </c>
      <c s="33">
        <f>ROUND(ROUND(H126,2)*ROUND(G126,3),2)</f>
      </c>
      <c r="O126">
        <f>(I126*21)/100</f>
      </c>
      <c t="s">
        <v>23</v>
      </c>
    </row>
    <row r="127" spans="1:5" ht="12.75">
      <c r="A127" s="34" t="s">
        <v>50</v>
      </c>
      <c r="E127" s="35" t="s">
        <v>47</v>
      </c>
    </row>
    <row r="128" spans="1:5" ht="51">
      <c r="A128" s="36" t="s">
        <v>51</v>
      </c>
      <c r="E128" s="37" t="s">
        <v>481</v>
      </c>
    </row>
    <row r="129" spans="1:5" ht="51">
      <c r="A129" t="s">
        <v>53</v>
      </c>
      <c r="E129" s="35" t="s">
        <v>154</v>
      </c>
    </row>
    <row r="130" spans="1:16" ht="12.75">
      <c r="A130" s="25" t="s">
        <v>45</v>
      </c>
      <c s="29" t="s">
        <v>185</v>
      </c>
      <c s="29" t="s">
        <v>156</v>
      </c>
      <c s="25" t="s">
        <v>47</v>
      </c>
      <c s="30" t="s">
        <v>157</v>
      </c>
      <c s="31" t="s">
        <v>152</v>
      </c>
      <c s="32">
        <v>98.2</v>
      </c>
      <c s="33">
        <v>0</v>
      </c>
      <c s="33">
        <f>ROUND(ROUND(H130,2)*ROUND(G130,3),2)</f>
      </c>
      <c r="O130">
        <f>(I130*21)/100</f>
      </c>
      <c t="s">
        <v>23</v>
      </c>
    </row>
    <row r="131" spans="1:5" ht="12.75">
      <c r="A131" s="34" t="s">
        <v>50</v>
      </c>
      <c r="E131" s="35" t="s">
        <v>47</v>
      </c>
    </row>
    <row r="132" spans="1:5" ht="76.5">
      <c r="A132" s="36" t="s">
        <v>51</v>
      </c>
      <c r="E132" s="37" t="s">
        <v>482</v>
      </c>
    </row>
    <row r="133" spans="1:5" ht="51">
      <c r="A133" t="s">
        <v>53</v>
      </c>
      <c r="E133" s="35" t="s">
        <v>159</v>
      </c>
    </row>
    <row r="134" spans="1:16" ht="12.75">
      <c r="A134" s="25" t="s">
        <v>45</v>
      </c>
      <c s="29" t="s">
        <v>189</v>
      </c>
      <c s="29" t="s">
        <v>483</v>
      </c>
      <c s="25" t="s">
        <v>47</v>
      </c>
      <c s="30" t="s">
        <v>484</v>
      </c>
      <c s="31" t="s">
        <v>152</v>
      </c>
      <c s="32">
        <v>98.2</v>
      </c>
      <c s="33">
        <v>0</v>
      </c>
      <c s="33">
        <f>ROUND(ROUND(H134,2)*ROUND(G134,3),2)</f>
      </c>
      <c r="O134">
        <f>(I134*21)/100</f>
      </c>
      <c t="s">
        <v>23</v>
      </c>
    </row>
    <row r="135" spans="1:5" ht="12.75">
      <c r="A135" s="34" t="s">
        <v>50</v>
      </c>
      <c r="E135" s="35" t="s">
        <v>47</v>
      </c>
    </row>
    <row r="136" spans="1:5" ht="89.25">
      <c r="A136" s="36" t="s">
        <v>51</v>
      </c>
      <c r="E136" s="37" t="s">
        <v>485</v>
      </c>
    </row>
    <row r="137" spans="1:5" ht="63.75">
      <c r="A137" t="s">
        <v>53</v>
      </c>
      <c r="E137" s="35" t="s">
        <v>164</v>
      </c>
    </row>
    <row r="138" spans="1:16" ht="12.75">
      <c r="A138" s="25" t="s">
        <v>45</v>
      </c>
      <c s="29" t="s">
        <v>194</v>
      </c>
      <c s="29" t="s">
        <v>166</v>
      </c>
      <c s="25" t="s">
        <v>47</v>
      </c>
      <c s="30" t="s">
        <v>167</v>
      </c>
      <c s="31" t="s">
        <v>152</v>
      </c>
      <c s="32">
        <v>98.2</v>
      </c>
      <c s="33">
        <v>0</v>
      </c>
      <c s="33">
        <f>ROUND(ROUND(H138,2)*ROUND(G138,3),2)</f>
      </c>
      <c r="O138">
        <f>(I138*21)/100</f>
      </c>
      <c t="s">
        <v>23</v>
      </c>
    </row>
    <row r="139" spans="1:5" ht="12.75">
      <c r="A139" s="34" t="s">
        <v>50</v>
      </c>
      <c r="E139" s="35" t="s">
        <v>47</v>
      </c>
    </row>
    <row r="140" spans="1:5" ht="76.5">
      <c r="A140" s="36" t="s">
        <v>51</v>
      </c>
      <c r="E140" s="37" t="s">
        <v>482</v>
      </c>
    </row>
    <row r="141" spans="1:5" ht="63.75">
      <c r="A141" t="s">
        <v>53</v>
      </c>
      <c r="E141" s="35" t="s">
        <v>168</v>
      </c>
    </row>
    <row r="142" spans="1:16" ht="12.75">
      <c r="A142" s="25" t="s">
        <v>45</v>
      </c>
      <c s="29" t="s">
        <v>198</v>
      </c>
      <c s="29" t="s">
        <v>170</v>
      </c>
      <c s="25" t="s">
        <v>47</v>
      </c>
      <c s="30" t="s">
        <v>171</v>
      </c>
      <c s="31" t="s">
        <v>152</v>
      </c>
      <c s="32">
        <v>98.2</v>
      </c>
      <c s="33">
        <v>0</v>
      </c>
      <c s="33">
        <f>ROUND(ROUND(H142,2)*ROUND(G142,3),2)</f>
      </c>
      <c r="O142">
        <f>(I142*21)/100</f>
      </c>
      <c t="s">
        <v>23</v>
      </c>
    </row>
    <row r="143" spans="1:5" ht="12.75">
      <c r="A143" s="34" t="s">
        <v>50</v>
      </c>
      <c r="E143" s="35" t="s">
        <v>47</v>
      </c>
    </row>
    <row r="144" spans="1:5" ht="76.5">
      <c r="A144" s="36" t="s">
        <v>51</v>
      </c>
      <c r="E144" s="37" t="s">
        <v>486</v>
      </c>
    </row>
    <row r="145" spans="1:5" ht="76.5">
      <c r="A145" t="s">
        <v>53</v>
      </c>
      <c r="E145" s="35" t="s">
        <v>173</v>
      </c>
    </row>
    <row r="146" spans="1:16" ht="12.75">
      <c r="A146" s="25" t="s">
        <v>45</v>
      </c>
      <c s="29" t="s">
        <v>202</v>
      </c>
      <c s="29" t="s">
        <v>487</v>
      </c>
      <c s="25" t="s">
        <v>217</v>
      </c>
      <c s="30" t="s">
        <v>488</v>
      </c>
      <c s="31" t="s">
        <v>152</v>
      </c>
      <c s="32">
        <v>32.6</v>
      </c>
      <c s="33">
        <v>0</v>
      </c>
      <c s="33">
        <f>ROUND(ROUND(H146,2)*ROUND(G146,3),2)</f>
      </c>
      <c r="O146">
        <f>(I146*21)/100</f>
      </c>
      <c t="s">
        <v>23</v>
      </c>
    </row>
    <row r="147" spans="1:5" ht="12.75">
      <c r="A147" s="34" t="s">
        <v>50</v>
      </c>
      <c r="E147" s="35" t="s">
        <v>47</v>
      </c>
    </row>
    <row r="148" spans="1:5" ht="89.25">
      <c r="A148" s="36" t="s">
        <v>51</v>
      </c>
      <c r="E148" s="37" t="s">
        <v>489</v>
      </c>
    </row>
    <row r="149" spans="1:5" ht="12.75">
      <c r="A149" t="s">
        <v>53</v>
      </c>
      <c r="E149" s="35" t="s">
        <v>47</v>
      </c>
    </row>
    <row r="150" spans="1:18" ht="12.75" customHeight="1">
      <c r="A150" s="6" t="s">
        <v>43</v>
      </c>
      <c s="6"/>
      <c s="39" t="s">
        <v>23</v>
      </c>
      <c s="6"/>
      <c s="27" t="s">
        <v>490</v>
      </c>
      <c s="6"/>
      <c s="6"/>
      <c s="6"/>
      <c s="40">
        <f>0+Q150</f>
      </c>
      <c r="O150">
        <f>0+R150</f>
      </c>
      <c r="Q150">
        <f>0+I151+I155+I159+I163+I167+I171+I175+I179+I183+I187+I191</f>
      </c>
      <c>
        <f>0+O151+O155+O159+O163+O167+O171+O175+O179+O183+O187+O191</f>
      </c>
    </row>
    <row r="151" spans="1:16" ht="12.75">
      <c r="A151" s="25" t="s">
        <v>45</v>
      </c>
      <c s="29" t="s">
        <v>207</v>
      </c>
      <c s="29" t="s">
        <v>491</v>
      </c>
      <c s="25" t="s">
        <v>47</v>
      </c>
      <c s="30" t="s">
        <v>492</v>
      </c>
      <c s="31" t="s">
        <v>49</v>
      </c>
      <c s="32">
        <v>0.968</v>
      </c>
      <c s="33">
        <v>0</v>
      </c>
      <c s="33">
        <f>ROUND(ROUND(H151,2)*ROUND(G151,3),2)</f>
      </c>
      <c r="O151">
        <f>(I151*21)/100</f>
      </c>
      <c t="s">
        <v>23</v>
      </c>
    </row>
    <row r="152" spans="1:5" ht="12.75">
      <c r="A152" s="34" t="s">
        <v>50</v>
      </c>
      <c r="E152" s="35" t="s">
        <v>47</v>
      </c>
    </row>
    <row r="153" spans="1:5" ht="12.75">
      <c r="A153" s="36" t="s">
        <v>51</v>
      </c>
      <c r="E153" s="37" t="s">
        <v>493</v>
      </c>
    </row>
    <row r="154" spans="1:5" ht="76.5">
      <c r="A154" t="s">
        <v>53</v>
      </c>
      <c r="E154" s="35" t="s">
        <v>494</v>
      </c>
    </row>
    <row r="155" spans="1:16" ht="12.75">
      <c r="A155" s="25" t="s">
        <v>45</v>
      </c>
      <c s="29" t="s">
        <v>211</v>
      </c>
      <c s="29" t="s">
        <v>495</v>
      </c>
      <c s="25" t="s">
        <v>47</v>
      </c>
      <c s="30" t="s">
        <v>496</v>
      </c>
      <c s="31" t="s">
        <v>57</v>
      </c>
      <c s="32">
        <v>1.348</v>
      </c>
      <c s="33">
        <v>0</v>
      </c>
      <c s="33">
        <f>ROUND(ROUND(H155,2)*ROUND(G155,3),2)</f>
      </c>
      <c r="O155">
        <f>(I155*21)/100</f>
      </c>
      <c t="s">
        <v>23</v>
      </c>
    </row>
    <row r="156" spans="1:5" ht="12.75">
      <c r="A156" s="34" t="s">
        <v>50</v>
      </c>
      <c r="E156" s="35" t="s">
        <v>47</v>
      </c>
    </row>
    <row r="157" spans="1:5" ht="25.5">
      <c r="A157" s="36" t="s">
        <v>51</v>
      </c>
      <c r="E157" s="37" t="s">
        <v>497</v>
      </c>
    </row>
    <row r="158" spans="1:5" ht="114.75">
      <c r="A158" t="s">
        <v>53</v>
      </c>
      <c r="E158" s="35" t="s">
        <v>498</v>
      </c>
    </row>
    <row r="159" spans="1:16" ht="12.75">
      <c r="A159" s="25" t="s">
        <v>45</v>
      </c>
      <c s="29" t="s">
        <v>215</v>
      </c>
      <c s="29" t="s">
        <v>499</v>
      </c>
      <c s="25" t="s">
        <v>47</v>
      </c>
      <c s="30" t="s">
        <v>500</v>
      </c>
      <c s="31" t="s">
        <v>152</v>
      </c>
      <c s="32">
        <v>18</v>
      </c>
      <c s="33">
        <v>0</v>
      </c>
      <c s="33">
        <f>ROUND(ROUND(H159,2)*ROUND(G159,3),2)</f>
      </c>
      <c r="O159">
        <f>(I159*21)/100</f>
      </c>
      <c t="s">
        <v>23</v>
      </c>
    </row>
    <row r="160" spans="1:5" ht="12.75">
      <c r="A160" s="34" t="s">
        <v>50</v>
      </c>
      <c r="E160" s="35" t="s">
        <v>47</v>
      </c>
    </row>
    <row r="161" spans="1:5" ht="25.5">
      <c r="A161" s="36" t="s">
        <v>51</v>
      </c>
      <c r="E161" s="37" t="s">
        <v>501</v>
      </c>
    </row>
    <row r="162" spans="1:5" ht="76.5">
      <c r="A162" t="s">
        <v>53</v>
      </c>
      <c r="E162" s="35" t="s">
        <v>502</v>
      </c>
    </row>
    <row r="163" spans="1:16" ht="12.75">
      <c r="A163" s="25" t="s">
        <v>45</v>
      </c>
      <c s="29" t="s">
        <v>221</v>
      </c>
      <c s="29" t="s">
        <v>503</v>
      </c>
      <c s="25" t="s">
        <v>47</v>
      </c>
      <c s="30" t="s">
        <v>504</v>
      </c>
      <c s="31" t="s">
        <v>110</v>
      </c>
      <c s="32">
        <v>2.7</v>
      </c>
      <c s="33">
        <v>0</v>
      </c>
      <c s="33">
        <f>ROUND(ROUND(H163,2)*ROUND(G163,3),2)</f>
      </c>
      <c r="O163">
        <f>(I163*21)/100</f>
      </c>
      <c t="s">
        <v>23</v>
      </c>
    </row>
    <row r="164" spans="1:5" ht="12.75">
      <c r="A164" s="34" t="s">
        <v>50</v>
      </c>
      <c r="E164" s="35" t="s">
        <v>47</v>
      </c>
    </row>
    <row r="165" spans="1:5" ht="76.5">
      <c r="A165" s="36" t="s">
        <v>51</v>
      </c>
      <c r="E165" s="37" t="s">
        <v>505</v>
      </c>
    </row>
    <row r="166" spans="1:5" ht="89.25">
      <c r="A166" t="s">
        <v>53</v>
      </c>
      <c r="E166" s="35" t="s">
        <v>506</v>
      </c>
    </row>
    <row r="167" spans="1:16" ht="12.75">
      <c r="A167" s="25" t="s">
        <v>45</v>
      </c>
      <c s="29" t="s">
        <v>226</v>
      </c>
      <c s="29" t="s">
        <v>507</v>
      </c>
      <c s="25" t="s">
        <v>47</v>
      </c>
      <c s="30" t="s">
        <v>508</v>
      </c>
      <c s="31" t="s">
        <v>110</v>
      </c>
      <c s="32">
        <v>40</v>
      </c>
      <c s="33">
        <v>0</v>
      </c>
      <c s="33">
        <f>ROUND(ROUND(H167,2)*ROUND(G167,3),2)</f>
      </c>
      <c r="O167">
        <f>(I167*21)/100</f>
      </c>
      <c t="s">
        <v>23</v>
      </c>
    </row>
    <row r="168" spans="1:5" ht="12.75">
      <c r="A168" s="34" t="s">
        <v>50</v>
      </c>
      <c r="E168" s="35" t="s">
        <v>47</v>
      </c>
    </row>
    <row r="169" spans="1:5" ht="25.5">
      <c r="A169" s="36" t="s">
        <v>51</v>
      </c>
      <c r="E169" s="37" t="s">
        <v>509</v>
      </c>
    </row>
    <row r="170" spans="1:5" ht="89.25">
      <c r="A170" t="s">
        <v>53</v>
      </c>
      <c r="E170" s="35" t="s">
        <v>506</v>
      </c>
    </row>
    <row r="171" spans="1:16" ht="12.75">
      <c r="A171" s="25" t="s">
        <v>45</v>
      </c>
      <c s="29" t="s">
        <v>230</v>
      </c>
      <c s="29" t="s">
        <v>510</v>
      </c>
      <c s="25" t="s">
        <v>47</v>
      </c>
      <c s="30" t="s">
        <v>511</v>
      </c>
      <c s="31" t="s">
        <v>49</v>
      </c>
      <c s="32">
        <v>3.12</v>
      </c>
      <c s="33">
        <v>0</v>
      </c>
      <c s="33">
        <f>ROUND(ROUND(H171,2)*ROUND(G171,3),2)</f>
      </c>
      <c r="O171">
        <f>(I171*21)/100</f>
      </c>
      <c t="s">
        <v>23</v>
      </c>
    </row>
    <row r="172" spans="1:5" ht="12.75">
      <c r="A172" s="34" t="s">
        <v>50</v>
      </c>
      <c r="E172" s="35" t="s">
        <v>47</v>
      </c>
    </row>
    <row r="173" spans="1:5" ht="25.5">
      <c r="A173" s="36" t="s">
        <v>51</v>
      </c>
      <c r="E173" s="37" t="s">
        <v>512</v>
      </c>
    </row>
    <row r="174" spans="1:5" ht="395.25">
      <c r="A174" t="s">
        <v>53</v>
      </c>
      <c r="E174" s="35" t="s">
        <v>513</v>
      </c>
    </row>
    <row r="175" spans="1:16" ht="12.75">
      <c r="A175" s="25" t="s">
        <v>45</v>
      </c>
      <c s="29" t="s">
        <v>234</v>
      </c>
      <c s="29" t="s">
        <v>514</v>
      </c>
      <c s="25" t="s">
        <v>47</v>
      </c>
      <c s="30" t="s">
        <v>515</v>
      </c>
      <c s="31" t="s">
        <v>57</v>
      </c>
      <c s="32">
        <v>0.546</v>
      </c>
      <c s="33">
        <v>0</v>
      </c>
      <c s="33">
        <f>ROUND(ROUND(H175,2)*ROUND(G175,3),2)</f>
      </c>
      <c r="O175">
        <f>(I175*21)/100</f>
      </c>
      <c t="s">
        <v>23</v>
      </c>
    </row>
    <row r="176" spans="1:5" ht="12.75">
      <c r="A176" s="34" t="s">
        <v>50</v>
      </c>
      <c r="E176" s="35" t="s">
        <v>47</v>
      </c>
    </row>
    <row r="177" spans="1:5" ht="38.25">
      <c r="A177" s="36" t="s">
        <v>51</v>
      </c>
      <c r="E177" s="37" t="s">
        <v>516</v>
      </c>
    </row>
    <row r="178" spans="1:5" ht="306">
      <c r="A178" t="s">
        <v>53</v>
      </c>
      <c r="E178" s="35" t="s">
        <v>517</v>
      </c>
    </row>
    <row r="179" spans="1:16" ht="25.5">
      <c r="A179" s="25" t="s">
        <v>45</v>
      </c>
      <c s="29" t="s">
        <v>240</v>
      </c>
      <c s="29" t="s">
        <v>518</v>
      </c>
      <c s="25" t="s">
        <v>47</v>
      </c>
      <c s="30" t="s">
        <v>519</v>
      </c>
      <c s="31" t="s">
        <v>243</v>
      </c>
      <c s="32">
        <v>886</v>
      </c>
      <c s="33">
        <v>0</v>
      </c>
      <c s="33">
        <f>ROUND(ROUND(H179,2)*ROUND(G179,3),2)</f>
      </c>
      <c r="O179">
        <f>(I179*21)/100</f>
      </c>
      <c t="s">
        <v>23</v>
      </c>
    </row>
    <row r="180" spans="1:5" ht="12.75">
      <c r="A180" s="34" t="s">
        <v>50</v>
      </c>
      <c r="E180" s="35" t="s">
        <v>47</v>
      </c>
    </row>
    <row r="181" spans="1:5" ht="89.25">
      <c r="A181" s="36" t="s">
        <v>51</v>
      </c>
      <c r="E181" s="37" t="s">
        <v>520</v>
      </c>
    </row>
    <row r="182" spans="1:5" ht="89.25">
      <c r="A182" t="s">
        <v>53</v>
      </c>
      <c r="E182" s="35" t="s">
        <v>521</v>
      </c>
    </row>
    <row r="183" spans="1:16" ht="25.5">
      <c r="A183" s="25" t="s">
        <v>45</v>
      </c>
      <c s="29" t="s">
        <v>247</v>
      </c>
      <c s="29" t="s">
        <v>522</v>
      </c>
      <c s="25" t="s">
        <v>47</v>
      </c>
      <c s="30" t="s">
        <v>523</v>
      </c>
      <c s="31" t="s">
        <v>243</v>
      </c>
      <c s="32">
        <v>188</v>
      </c>
      <c s="33">
        <v>0</v>
      </c>
      <c s="33">
        <f>ROUND(ROUND(H183,2)*ROUND(G183,3),2)</f>
      </c>
      <c r="O183">
        <f>(I183*21)/100</f>
      </c>
      <c t="s">
        <v>23</v>
      </c>
    </row>
    <row r="184" spans="1:5" ht="12.75">
      <c r="A184" s="34" t="s">
        <v>50</v>
      </c>
      <c r="E184" s="35" t="s">
        <v>47</v>
      </c>
    </row>
    <row r="185" spans="1:5" ht="89.25">
      <c r="A185" s="36" t="s">
        <v>51</v>
      </c>
      <c r="E185" s="37" t="s">
        <v>524</v>
      </c>
    </row>
    <row r="186" spans="1:5" ht="89.25">
      <c r="A186" t="s">
        <v>53</v>
      </c>
      <c r="E186" s="35" t="s">
        <v>521</v>
      </c>
    </row>
    <row r="187" spans="1:16" ht="12.75">
      <c r="A187" s="25" t="s">
        <v>45</v>
      </c>
      <c s="29" t="s">
        <v>252</v>
      </c>
      <c s="29" t="s">
        <v>525</v>
      </c>
      <c s="25" t="s">
        <v>47</v>
      </c>
      <c s="30" t="s">
        <v>526</v>
      </c>
      <c s="31" t="s">
        <v>152</v>
      </c>
      <c s="32">
        <v>54</v>
      </c>
      <c s="33">
        <v>0</v>
      </c>
      <c s="33">
        <f>ROUND(ROUND(H187,2)*ROUND(G187,3),2)</f>
      </c>
      <c r="O187">
        <f>(I187*21)/100</f>
      </c>
      <c t="s">
        <v>23</v>
      </c>
    </row>
    <row r="188" spans="1:5" ht="12.75">
      <c r="A188" s="34" t="s">
        <v>50</v>
      </c>
      <c r="E188" s="35" t="s">
        <v>47</v>
      </c>
    </row>
    <row r="189" spans="1:5" ht="89.25">
      <c r="A189" s="36" t="s">
        <v>51</v>
      </c>
      <c r="E189" s="37" t="s">
        <v>527</v>
      </c>
    </row>
    <row r="190" spans="1:5" ht="153">
      <c r="A190" t="s">
        <v>53</v>
      </c>
      <c r="E190" s="35" t="s">
        <v>528</v>
      </c>
    </row>
    <row r="191" spans="1:16" ht="12.75">
      <c r="A191" s="25" t="s">
        <v>45</v>
      </c>
      <c s="29" t="s">
        <v>256</v>
      </c>
      <c s="29" t="s">
        <v>529</v>
      </c>
      <c s="25" t="s">
        <v>47</v>
      </c>
      <c s="30" t="s">
        <v>530</v>
      </c>
      <c s="31" t="s">
        <v>152</v>
      </c>
      <c s="32">
        <v>27</v>
      </c>
      <c s="33">
        <v>0</v>
      </c>
      <c s="33">
        <f>ROUND(ROUND(H191,2)*ROUND(G191,3),2)</f>
      </c>
      <c r="O191">
        <f>(I191*21)/100</f>
      </c>
      <c t="s">
        <v>23</v>
      </c>
    </row>
    <row r="192" spans="1:5" ht="12.75">
      <c r="A192" s="34" t="s">
        <v>50</v>
      </c>
      <c r="E192" s="35" t="s">
        <v>47</v>
      </c>
    </row>
    <row r="193" spans="1:5" ht="63.75">
      <c r="A193" s="36" t="s">
        <v>51</v>
      </c>
      <c r="E193" s="37" t="s">
        <v>531</v>
      </c>
    </row>
    <row r="194" spans="1:5" ht="153">
      <c r="A194" t="s">
        <v>53</v>
      </c>
      <c r="E194" s="35" t="s">
        <v>532</v>
      </c>
    </row>
    <row r="195" spans="1:18" ht="12.75" customHeight="1">
      <c r="A195" s="6" t="s">
        <v>43</v>
      </c>
      <c s="6"/>
      <c s="39" t="s">
        <v>22</v>
      </c>
      <c s="6"/>
      <c s="27" t="s">
        <v>375</v>
      </c>
      <c s="6"/>
      <c s="6"/>
      <c s="6"/>
      <c s="40">
        <f>0+Q195</f>
      </c>
      <c r="O195">
        <f>0+R195</f>
      </c>
      <c r="Q195">
        <f>0+I196+I200+I204+I208+I212+I216</f>
      </c>
      <c>
        <f>0+O196+O200+O204+O208+O212+O216</f>
      </c>
    </row>
    <row r="196" spans="1:16" ht="12.75">
      <c r="A196" s="25" t="s">
        <v>45</v>
      </c>
      <c s="29" t="s">
        <v>262</v>
      </c>
      <c s="29" t="s">
        <v>533</v>
      </c>
      <c s="25" t="s">
        <v>47</v>
      </c>
      <c s="30" t="s">
        <v>534</v>
      </c>
      <c s="31" t="s">
        <v>535</v>
      </c>
      <c s="32">
        <v>165</v>
      </c>
      <c s="33">
        <v>0</v>
      </c>
      <c s="33">
        <f>ROUND(ROUND(H196,2)*ROUND(G196,3),2)</f>
      </c>
      <c r="O196">
        <f>(I196*21)/100</f>
      </c>
      <c t="s">
        <v>23</v>
      </c>
    </row>
    <row r="197" spans="1:5" ht="12.75">
      <c r="A197" s="34" t="s">
        <v>50</v>
      </c>
      <c r="E197" s="35" t="s">
        <v>47</v>
      </c>
    </row>
    <row r="198" spans="1:5" ht="25.5">
      <c r="A198" s="36" t="s">
        <v>51</v>
      </c>
      <c r="E198" s="37" t="s">
        <v>536</v>
      </c>
    </row>
    <row r="199" spans="1:5" ht="63.75">
      <c r="A199" t="s">
        <v>53</v>
      </c>
      <c r="E199" s="35" t="s">
        <v>537</v>
      </c>
    </row>
    <row r="200" spans="1:16" ht="12.75">
      <c r="A200" s="25" t="s">
        <v>45</v>
      </c>
      <c s="29" t="s">
        <v>267</v>
      </c>
      <c s="29" t="s">
        <v>538</v>
      </c>
      <c s="25" t="s">
        <v>47</v>
      </c>
      <c s="30" t="s">
        <v>539</v>
      </c>
      <c s="31" t="s">
        <v>49</v>
      </c>
      <c s="32">
        <v>18.318</v>
      </c>
      <c s="33">
        <v>0</v>
      </c>
      <c s="33">
        <f>ROUND(ROUND(H200,2)*ROUND(G200,3),2)</f>
      </c>
      <c r="O200">
        <f>(I200*21)/100</f>
      </c>
      <c t="s">
        <v>23</v>
      </c>
    </row>
    <row r="201" spans="1:5" ht="12.75">
      <c r="A201" s="34" t="s">
        <v>50</v>
      </c>
      <c r="E201" s="35" t="s">
        <v>47</v>
      </c>
    </row>
    <row r="202" spans="1:5" ht="89.25">
      <c r="A202" s="36" t="s">
        <v>51</v>
      </c>
      <c r="E202" s="37" t="s">
        <v>540</v>
      </c>
    </row>
    <row r="203" spans="1:5" ht="395.25">
      <c r="A203" t="s">
        <v>53</v>
      </c>
      <c r="E203" s="35" t="s">
        <v>513</v>
      </c>
    </row>
    <row r="204" spans="1:16" ht="12.75">
      <c r="A204" s="25" t="s">
        <v>45</v>
      </c>
      <c s="29" t="s">
        <v>272</v>
      </c>
      <c s="29" t="s">
        <v>541</v>
      </c>
      <c s="25" t="s">
        <v>47</v>
      </c>
      <c s="30" t="s">
        <v>542</v>
      </c>
      <c s="31" t="s">
        <v>57</v>
      </c>
      <c s="32">
        <v>3.297</v>
      </c>
      <c s="33">
        <v>0</v>
      </c>
      <c s="33">
        <f>ROUND(ROUND(H204,2)*ROUND(G204,3),2)</f>
      </c>
      <c r="O204">
        <f>(I204*21)/100</f>
      </c>
      <c t="s">
        <v>23</v>
      </c>
    </row>
    <row r="205" spans="1:5" ht="12.75">
      <c r="A205" s="34" t="s">
        <v>50</v>
      </c>
      <c r="E205" s="35" t="s">
        <v>47</v>
      </c>
    </row>
    <row r="206" spans="1:5" ht="25.5">
      <c r="A206" s="36" t="s">
        <v>51</v>
      </c>
      <c r="E206" s="37" t="s">
        <v>543</v>
      </c>
    </row>
    <row r="207" spans="1:5" ht="293.25">
      <c r="A207" t="s">
        <v>53</v>
      </c>
      <c r="E207" s="35" t="s">
        <v>544</v>
      </c>
    </row>
    <row r="208" spans="1:16" ht="12.75">
      <c r="A208" s="25" t="s">
        <v>45</v>
      </c>
      <c s="29" t="s">
        <v>277</v>
      </c>
      <c s="29" t="s">
        <v>545</v>
      </c>
      <c s="25" t="s">
        <v>47</v>
      </c>
      <c s="30" t="s">
        <v>546</v>
      </c>
      <c s="31" t="s">
        <v>49</v>
      </c>
      <c s="32">
        <v>10.698</v>
      </c>
      <c s="33">
        <v>0</v>
      </c>
      <c s="33">
        <f>ROUND(ROUND(H208,2)*ROUND(G208,3),2)</f>
      </c>
      <c r="O208">
        <f>(I208*21)/100</f>
      </c>
      <c t="s">
        <v>23</v>
      </c>
    </row>
    <row r="209" spans="1:5" ht="12.75">
      <c r="A209" s="34" t="s">
        <v>50</v>
      </c>
      <c r="E209" s="35" t="s">
        <v>47</v>
      </c>
    </row>
    <row r="210" spans="1:5" ht="89.25">
      <c r="A210" s="36" t="s">
        <v>51</v>
      </c>
      <c r="E210" s="37" t="s">
        <v>547</v>
      </c>
    </row>
    <row r="211" spans="1:5" ht="395.25">
      <c r="A211" t="s">
        <v>53</v>
      </c>
      <c r="E211" s="35" t="s">
        <v>513</v>
      </c>
    </row>
    <row r="212" spans="1:16" ht="12.75">
      <c r="A212" s="25" t="s">
        <v>45</v>
      </c>
      <c s="29" t="s">
        <v>281</v>
      </c>
      <c s="29" t="s">
        <v>548</v>
      </c>
      <c s="25" t="s">
        <v>47</v>
      </c>
      <c s="30" t="s">
        <v>549</v>
      </c>
      <c s="31" t="s">
        <v>57</v>
      </c>
      <c s="32">
        <v>1.979</v>
      </c>
      <c s="33">
        <v>0</v>
      </c>
      <c s="33">
        <f>ROUND(ROUND(H212,2)*ROUND(G212,3),2)</f>
      </c>
      <c r="O212">
        <f>(I212*21)/100</f>
      </c>
      <c t="s">
        <v>23</v>
      </c>
    </row>
    <row r="213" spans="1:5" ht="12.75">
      <c r="A213" s="34" t="s">
        <v>50</v>
      </c>
      <c r="E213" s="35" t="s">
        <v>47</v>
      </c>
    </row>
    <row r="214" spans="1:5" ht="12.75">
      <c r="A214" s="36" t="s">
        <v>51</v>
      </c>
      <c r="E214" s="37" t="s">
        <v>550</v>
      </c>
    </row>
    <row r="215" spans="1:5" ht="293.25">
      <c r="A215" t="s">
        <v>53</v>
      </c>
      <c r="E215" s="35" t="s">
        <v>544</v>
      </c>
    </row>
    <row r="216" spans="1:16" ht="12.75">
      <c r="A216" s="25" t="s">
        <v>45</v>
      </c>
      <c s="29" t="s">
        <v>286</v>
      </c>
      <c s="29" t="s">
        <v>551</v>
      </c>
      <c s="25" t="s">
        <v>47</v>
      </c>
      <c s="30" t="s">
        <v>552</v>
      </c>
      <c s="31" t="s">
        <v>49</v>
      </c>
      <c s="32">
        <v>0.651</v>
      </c>
      <c s="33">
        <v>0</v>
      </c>
      <c s="33">
        <f>ROUND(ROUND(H216,2)*ROUND(G216,3),2)</f>
      </c>
      <c r="O216">
        <f>(I216*21)/100</f>
      </c>
      <c t="s">
        <v>23</v>
      </c>
    </row>
    <row r="217" spans="1:5" ht="12.75">
      <c r="A217" s="34" t="s">
        <v>50</v>
      </c>
      <c r="E217" s="35" t="s">
        <v>47</v>
      </c>
    </row>
    <row r="218" spans="1:5" ht="12.75">
      <c r="A218" s="36" t="s">
        <v>51</v>
      </c>
      <c r="E218" s="37" t="s">
        <v>553</v>
      </c>
    </row>
    <row r="219" spans="1:5" ht="102">
      <c r="A219" t="s">
        <v>53</v>
      </c>
      <c r="E219" s="35" t="s">
        <v>554</v>
      </c>
    </row>
    <row r="220" spans="1:18" ht="12.75" customHeight="1">
      <c r="A220" s="6" t="s">
        <v>43</v>
      </c>
      <c s="6"/>
      <c s="39" t="s">
        <v>33</v>
      </c>
      <c s="6"/>
      <c s="27" t="s">
        <v>380</v>
      </c>
      <c s="6"/>
      <c s="6"/>
      <c s="6"/>
      <c s="40">
        <f>0+Q220</f>
      </c>
      <c r="O220">
        <f>0+R220</f>
      </c>
      <c r="Q220">
        <f>0+I221+I225+I229+I233+I237+I241+I245+I249+I253+I257+I261</f>
      </c>
      <c>
        <f>0+O221+O225+O229+O233+O237+O241+O245+O249+O253+O257+O261</f>
      </c>
    </row>
    <row r="221" spans="1:16" ht="12.75">
      <c r="A221" s="25" t="s">
        <v>45</v>
      </c>
      <c s="29" t="s">
        <v>291</v>
      </c>
      <c s="29" t="s">
        <v>555</v>
      </c>
      <c s="25" t="s">
        <v>47</v>
      </c>
      <c s="30" t="s">
        <v>556</v>
      </c>
      <c s="31" t="s">
        <v>49</v>
      </c>
      <c s="32">
        <v>3.499</v>
      </c>
      <c s="33">
        <v>0</v>
      </c>
      <c s="33">
        <f>ROUND(ROUND(H221,2)*ROUND(G221,3),2)</f>
      </c>
      <c r="O221">
        <f>(I221*21)/100</f>
      </c>
      <c t="s">
        <v>23</v>
      </c>
    </row>
    <row r="222" spans="1:5" ht="12.75">
      <c r="A222" s="34" t="s">
        <v>50</v>
      </c>
      <c r="E222" s="35" t="s">
        <v>47</v>
      </c>
    </row>
    <row r="223" spans="1:5" ht="25.5">
      <c r="A223" s="36" t="s">
        <v>51</v>
      </c>
      <c r="E223" s="37" t="s">
        <v>557</v>
      </c>
    </row>
    <row r="224" spans="1:5" ht="395.25">
      <c r="A224" t="s">
        <v>53</v>
      </c>
      <c r="E224" s="35" t="s">
        <v>558</v>
      </c>
    </row>
    <row r="225" spans="1:16" ht="12.75">
      <c r="A225" s="25" t="s">
        <v>45</v>
      </c>
      <c s="29" t="s">
        <v>438</v>
      </c>
      <c s="29" t="s">
        <v>559</v>
      </c>
      <c s="25" t="s">
        <v>47</v>
      </c>
      <c s="30" t="s">
        <v>560</v>
      </c>
      <c s="31" t="s">
        <v>49</v>
      </c>
      <c s="32">
        <v>6.628</v>
      </c>
      <c s="33">
        <v>0</v>
      </c>
      <c s="33">
        <f>ROUND(ROUND(H225,2)*ROUND(G225,3),2)</f>
      </c>
      <c r="O225">
        <f>(I225*21)/100</f>
      </c>
      <c t="s">
        <v>23</v>
      </c>
    </row>
    <row r="226" spans="1:5" ht="12.75">
      <c r="A226" s="34" t="s">
        <v>50</v>
      </c>
      <c r="E226" s="35" t="s">
        <v>47</v>
      </c>
    </row>
    <row r="227" spans="1:5" ht="25.5">
      <c r="A227" s="36" t="s">
        <v>51</v>
      </c>
      <c r="E227" s="37" t="s">
        <v>561</v>
      </c>
    </row>
    <row r="228" spans="1:5" ht="395.25">
      <c r="A228" t="s">
        <v>53</v>
      </c>
      <c r="E228" s="35" t="s">
        <v>513</v>
      </c>
    </row>
    <row r="229" spans="1:16" ht="12.75">
      <c r="A229" s="25" t="s">
        <v>45</v>
      </c>
      <c s="29" t="s">
        <v>440</v>
      </c>
      <c s="29" t="s">
        <v>562</v>
      </c>
      <c s="25" t="s">
        <v>47</v>
      </c>
      <c s="30" t="s">
        <v>563</v>
      </c>
      <c s="31" t="s">
        <v>57</v>
      </c>
      <c s="32">
        <v>1.326</v>
      </c>
      <c s="33">
        <v>0</v>
      </c>
      <c s="33">
        <f>ROUND(ROUND(H229,2)*ROUND(G229,3),2)</f>
      </c>
      <c r="O229">
        <f>(I229*21)/100</f>
      </c>
      <c t="s">
        <v>23</v>
      </c>
    </row>
    <row r="230" spans="1:5" ht="12.75">
      <c r="A230" s="34" t="s">
        <v>50</v>
      </c>
      <c r="E230" s="35" t="s">
        <v>47</v>
      </c>
    </row>
    <row r="231" spans="1:5" ht="38.25">
      <c r="A231" s="36" t="s">
        <v>51</v>
      </c>
      <c r="E231" s="37" t="s">
        <v>564</v>
      </c>
    </row>
    <row r="232" spans="1:5" ht="293.25">
      <c r="A232" t="s">
        <v>53</v>
      </c>
      <c r="E232" s="35" t="s">
        <v>544</v>
      </c>
    </row>
    <row r="233" spans="1:16" ht="12.75">
      <c r="A233" s="25" t="s">
        <v>45</v>
      </c>
      <c s="29" t="s">
        <v>565</v>
      </c>
      <c s="29" t="s">
        <v>566</v>
      </c>
      <c s="25" t="s">
        <v>47</v>
      </c>
      <c s="30" t="s">
        <v>567</v>
      </c>
      <c s="31" t="s">
        <v>49</v>
      </c>
      <c s="32">
        <v>5.348</v>
      </c>
      <c s="33">
        <v>0</v>
      </c>
      <c s="33">
        <f>ROUND(ROUND(H233,2)*ROUND(G233,3),2)</f>
      </c>
      <c r="O233">
        <f>(I233*21)/100</f>
      </c>
      <c t="s">
        <v>23</v>
      </c>
    </row>
    <row r="234" spans="1:5" ht="12.75">
      <c r="A234" s="34" t="s">
        <v>50</v>
      </c>
      <c r="E234" s="35" t="s">
        <v>47</v>
      </c>
    </row>
    <row r="235" spans="1:5" ht="89.25">
      <c r="A235" s="36" t="s">
        <v>51</v>
      </c>
      <c r="E235" s="37" t="s">
        <v>568</v>
      </c>
    </row>
    <row r="236" spans="1:5" ht="395.25">
      <c r="A236" t="s">
        <v>53</v>
      </c>
      <c r="E236" s="35" t="s">
        <v>558</v>
      </c>
    </row>
    <row r="237" spans="1:16" ht="12.75">
      <c r="A237" s="25" t="s">
        <v>45</v>
      </c>
      <c s="29" t="s">
        <v>569</v>
      </c>
      <c s="29" t="s">
        <v>570</v>
      </c>
      <c s="25" t="s">
        <v>47</v>
      </c>
      <c s="30" t="s">
        <v>571</v>
      </c>
      <c s="31" t="s">
        <v>49</v>
      </c>
      <c s="32">
        <v>2.322</v>
      </c>
      <c s="33">
        <v>0</v>
      </c>
      <c s="33">
        <f>ROUND(ROUND(H237,2)*ROUND(G237,3),2)</f>
      </c>
      <c r="O237">
        <f>(I237*21)/100</f>
      </c>
      <c t="s">
        <v>23</v>
      </c>
    </row>
    <row r="238" spans="1:5" ht="12.75">
      <c r="A238" s="34" t="s">
        <v>50</v>
      </c>
      <c r="E238" s="35" t="s">
        <v>47</v>
      </c>
    </row>
    <row r="239" spans="1:5" ht="12.75">
      <c r="A239" s="36" t="s">
        <v>51</v>
      </c>
      <c r="E239" s="37" t="s">
        <v>572</v>
      </c>
    </row>
    <row r="240" spans="1:5" ht="63.75">
      <c r="A240" t="s">
        <v>53</v>
      </c>
      <c r="E240" s="35" t="s">
        <v>573</v>
      </c>
    </row>
    <row r="241" spans="1:16" ht="12.75">
      <c r="A241" s="25" t="s">
        <v>45</v>
      </c>
      <c s="29" t="s">
        <v>574</v>
      </c>
      <c s="29" t="s">
        <v>575</v>
      </c>
      <c s="25" t="s">
        <v>47</v>
      </c>
      <c s="30" t="s">
        <v>576</v>
      </c>
      <c s="31" t="s">
        <v>49</v>
      </c>
      <c s="32">
        <v>22.207</v>
      </c>
      <c s="33">
        <v>0</v>
      </c>
      <c s="33">
        <f>ROUND(ROUND(H241,2)*ROUND(G241,3),2)</f>
      </c>
      <c r="O241">
        <f>(I241*21)/100</f>
      </c>
      <c t="s">
        <v>23</v>
      </c>
    </row>
    <row r="242" spans="1:5" ht="12.75">
      <c r="A242" s="34" t="s">
        <v>50</v>
      </c>
      <c r="E242" s="35" t="s">
        <v>47</v>
      </c>
    </row>
    <row r="243" spans="1:5" ht="25.5">
      <c r="A243" s="36" t="s">
        <v>51</v>
      </c>
      <c r="E243" s="37" t="s">
        <v>577</v>
      </c>
    </row>
    <row r="244" spans="1:5" ht="395.25">
      <c r="A244" t="s">
        <v>53</v>
      </c>
      <c r="E244" s="35" t="s">
        <v>513</v>
      </c>
    </row>
    <row r="245" spans="1:16" ht="12.75">
      <c r="A245" s="25" t="s">
        <v>45</v>
      </c>
      <c s="29" t="s">
        <v>578</v>
      </c>
      <c s="29" t="s">
        <v>579</v>
      </c>
      <c s="25" t="s">
        <v>47</v>
      </c>
      <c s="30" t="s">
        <v>580</v>
      </c>
      <c s="31" t="s">
        <v>49</v>
      </c>
      <c s="32">
        <v>1.05</v>
      </c>
      <c s="33">
        <v>0</v>
      </c>
      <c s="33">
        <f>ROUND(ROUND(H245,2)*ROUND(G245,3),2)</f>
      </c>
      <c r="O245">
        <f>(I245*21)/100</f>
      </c>
      <c t="s">
        <v>23</v>
      </c>
    </row>
    <row r="246" spans="1:5" ht="12.75">
      <c r="A246" s="34" t="s">
        <v>50</v>
      </c>
      <c r="E246" s="35" t="s">
        <v>47</v>
      </c>
    </row>
    <row r="247" spans="1:5" ht="25.5">
      <c r="A247" s="36" t="s">
        <v>51</v>
      </c>
      <c r="E247" s="37" t="s">
        <v>581</v>
      </c>
    </row>
    <row r="248" spans="1:5" ht="63.75">
      <c r="A248" t="s">
        <v>53</v>
      </c>
      <c r="E248" s="35" t="s">
        <v>582</v>
      </c>
    </row>
    <row r="249" spans="1:16" ht="12.75">
      <c r="A249" s="25" t="s">
        <v>45</v>
      </c>
      <c s="29" t="s">
        <v>583</v>
      </c>
      <c s="29" t="s">
        <v>584</v>
      </c>
      <c s="25" t="s">
        <v>47</v>
      </c>
      <c s="30" t="s">
        <v>585</v>
      </c>
      <c s="31" t="s">
        <v>57</v>
      </c>
      <c s="32">
        <v>1.11</v>
      </c>
      <c s="33">
        <v>0</v>
      </c>
      <c s="33">
        <f>ROUND(ROUND(H249,2)*ROUND(G249,3),2)</f>
      </c>
      <c r="O249">
        <f>(I249*21)/100</f>
      </c>
      <c t="s">
        <v>23</v>
      </c>
    </row>
    <row r="250" spans="1:5" ht="12.75">
      <c r="A250" s="34" t="s">
        <v>50</v>
      </c>
      <c r="E250" s="35" t="s">
        <v>47</v>
      </c>
    </row>
    <row r="251" spans="1:5" ht="38.25">
      <c r="A251" s="36" t="s">
        <v>51</v>
      </c>
      <c r="E251" s="37" t="s">
        <v>586</v>
      </c>
    </row>
    <row r="252" spans="1:5" ht="293.25">
      <c r="A252" t="s">
        <v>53</v>
      </c>
      <c r="E252" s="35" t="s">
        <v>544</v>
      </c>
    </row>
    <row r="253" spans="1:16" ht="12.75">
      <c r="A253" s="25" t="s">
        <v>45</v>
      </c>
      <c s="29" t="s">
        <v>587</v>
      </c>
      <c s="29" t="s">
        <v>588</v>
      </c>
      <c s="25" t="s">
        <v>47</v>
      </c>
      <c s="30" t="s">
        <v>589</v>
      </c>
      <c s="31" t="s">
        <v>57</v>
      </c>
      <c s="32">
        <v>1.11</v>
      </c>
      <c s="33">
        <v>0</v>
      </c>
      <c s="33">
        <f>ROUND(ROUND(H253,2)*ROUND(G253,3),2)</f>
      </c>
      <c r="O253">
        <f>(I253*21)/100</f>
      </c>
      <c t="s">
        <v>23</v>
      </c>
    </row>
    <row r="254" spans="1:5" ht="12.75">
      <c r="A254" s="34" t="s">
        <v>50</v>
      </c>
      <c r="E254" s="35" t="s">
        <v>47</v>
      </c>
    </row>
    <row r="255" spans="1:5" ht="38.25">
      <c r="A255" s="36" t="s">
        <v>51</v>
      </c>
      <c r="E255" s="37" t="s">
        <v>586</v>
      </c>
    </row>
    <row r="256" spans="1:5" ht="293.25">
      <c r="A256" t="s">
        <v>53</v>
      </c>
      <c r="E256" s="35" t="s">
        <v>544</v>
      </c>
    </row>
    <row r="257" spans="1:16" ht="12.75">
      <c r="A257" s="25" t="s">
        <v>45</v>
      </c>
      <c s="29" t="s">
        <v>590</v>
      </c>
      <c s="29" t="s">
        <v>591</v>
      </c>
      <c s="25" t="s">
        <v>47</v>
      </c>
      <c s="30" t="s">
        <v>592</v>
      </c>
      <c s="31" t="s">
        <v>49</v>
      </c>
      <c s="32">
        <v>27.705</v>
      </c>
      <c s="33">
        <v>0</v>
      </c>
      <c s="33">
        <f>ROUND(ROUND(H257,2)*ROUND(G257,3),2)</f>
      </c>
      <c r="O257">
        <f>(I257*21)/100</f>
      </c>
      <c t="s">
        <v>23</v>
      </c>
    </row>
    <row r="258" spans="1:5" ht="12.75">
      <c r="A258" s="34" t="s">
        <v>50</v>
      </c>
      <c r="E258" s="35" t="s">
        <v>47</v>
      </c>
    </row>
    <row r="259" spans="1:5" ht="63.75">
      <c r="A259" s="36" t="s">
        <v>51</v>
      </c>
      <c r="E259" s="37" t="s">
        <v>593</v>
      </c>
    </row>
    <row r="260" spans="1:5" ht="63.75">
      <c r="A260" t="s">
        <v>53</v>
      </c>
      <c r="E260" s="35" t="s">
        <v>573</v>
      </c>
    </row>
    <row r="261" spans="1:16" ht="12.75">
      <c r="A261" s="25" t="s">
        <v>45</v>
      </c>
      <c s="29" t="s">
        <v>594</v>
      </c>
      <c s="29" t="s">
        <v>595</v>
      </c>
      <c s="25" t="s">
        <v>47</v>
      </c>
      <c s="30" t="s">
        <v>596</v>
      </c>
      <c s="31" t="s">
        <v>49</v>
      </c>
      <c s="32">
        <v>10.4</v>
      </c>
      <c s="33">
        <v>0</v>
      </c>
      <c s="33">
        <f>ROUND(ROUND(H261,2)*ROUND(G261,3),2)</f>
      </c>
      <c r="O261">
        <f>(I261*21)/100</f>
      </c>
      <c t="s">
        <v>23</v>
      </c>
    </row>
    <row r="262" spans="1:5" ht="12.75">
      <c r="A262" s="34" t="s">
        <v>50</v>
      </c>
      <c r="E262" s="35" t="s">
        <v>47</v>
      </c>
    </row>
    <row r="263" spans="1:5" ht="12.75">
      <c r="A263" s="36" t="s">
        <v>51</v>
      </c>
      <c r="E263" s="37" t="s">
        <v>597</v>
      </c>
    </row>
    <row r="264" spans="1:5" ht="76.5">
      <c r="A264" t="s">
        <v>53</v>
      </c>
      <c r="E264" s="35" t="s">
        <v>598</v>
      </c>
    </row>
    <row r="265" spans="1:18" ht="12.75" customHeight="1">
      <c r="A265" s="6" t="s">
        <v>43</v>
      </c>
      <c s="6"/>
      <c s="39" t="s">
        <v>35</v>
      </c>
      <c s="6"/>
      <c s="27" t="s">
        <v>174</v>
      </c>
      <c s="6"/>
      <c s="6"/>
      <c s="6"/>
      <c s="40">
        <f>0+Q265</f>
      </c>
      <c r="O265">
        <f>0+R265</f>
      </c>
      <c r="Q265">
        <f>0+I266+I270+I274+I278+I282+I286+I290+I294+I298+I302+I306+I310+I314</f>
      </c>
      <c>
        <f>0+O266+O270+O274+O278+O282+O286+O290+O294+O298+O302+O306+O310+O314</f>
      </c>
    </row>
    <row r="266" spans="1:16" ht="12.75">
      <c r="A266" s="25" t="s">
        <v>45</v>
      </c>
      <c s="29" t="s">
        <v>599</v>
      </c>
      <c s="29" t="s">
        <v>176</v>
      </c>
      <c s="25" t="s">
        <v>47</v>
      </c>
      <c s="30" t="s">
        <v>177</v>
      </c>
      <c s="31" t="s">
        <v>49</v>
      </c>
      <c s="32">
        <v>0</v>
      </c>
      <c s="33">
        <v>0</v>
      </c>
      <c s="33">
        <f>ROUND(ROUND(H266,2)*ROUND(G266,3),2)</f>
      </c>
      <c r="O266">
        <f>(I266*21)/100</f>
      </c>
      <c t="s">
        <v>23</v>
      </c>
    </row>
    <row r="267" spans="1:5" ht="12.75">
      <c r="A267" s="34" t="s">
        <v>50</v>
      </c>
      <c r="E267" s="35" t="s">
        <v>47</v>
      </c>
    </row>
    <row r="268" spans="1:5" ht="51">
      <c r="A268" s="36" t="s">
        <v>51</v>
      </c>
      <c r="E268" s="37" t="s">
        <v>600</v>
      </c>
    </row>
    <row r="269" spans="1:5" ht="140.25">
      <c r="A269" t="s">
        <v>53</v>
      </c>
      <c r="E269" s="35" t="s">
        <v>179</v>
      </c>
    </row>
    <row r="270" spans="1:16" ht="12.75">
      <c r="A270" s="25" t="s">
        <v>45</v>
      </c>
      <c s="29" t="s">
        <v>601</v>
      </c>
      <c s="29" t="s">
        <v>181</v>
      </c>
      <c s="25" t="s">
        <v>47</v>
      </c>
      <c s="30" t="s">
        <v>182</v>
      </c>
      <c s="31" t="s">
        <v>49</v>
      </c>
      <c s="32">
        <v>6.68</v>
      </c>
      <c s="33">
        <v>0</v>
      </c>
      <c s="33">
        <f>ROUND(ROUND(H270,2)*ROUND(G270,3),2)</f>
      </c>
      <c r="O270">
        <f>(I270*21)/100</f>
      </c>
      <c t="s">
        <v>23</v>
      </c>
    </row>
    <row r="271" spans="1:5" ht="12.75">
      <c r="A271" s="34" t="s">
        <v>50</v>
      </c>
      <c r="E271" s="35" t="s">
        <v>47</v>
      </c>
    </row>
    <row r="272" spans="1:5" ht="102">
      <c r="A272" s="36" t="s">
        <v>51</v>
      </c>
      <c r="E272" s="37" t="s">
        <v>602</v>
      </c>
    </row>
    <row r="273" spans="1:5" ht="76.5">
      <c r="A273" t="s">
        <v>53</v>
      </c>
      <c r="E273" s="35" t="s">
        <v>184</v>
      </c>
    </row>
    <row r="274" spans="1:16" ht="12.75">
      <c r="A274" s="25" t="s">
        <v>45</v>
      </c>
      <c s="29" t="s">
        <v>603</v>
      </c>
      <c s="29" t="s">
        <v>604</v>
      </c>
      <c s="25" t="s">
        <v>47</v>
      </c>
      <c s="30" t="s">
        <v>605</v>
      </c>
      <c s="31" t="s">
        <v>49</v>
      </c>
      <c s="32">
        <v>0.965</v>
      </c>
      <c s="33">
        <v>0</v>
      </c>
      <c s="33">
        <f>ROUND(ROUND(H274,2)*ROUND(G274,3),2)</f>
      </c>
      <c r="O274">
        <f>(I274*21)/100</f>
      </c>
      <c t="s">
        <v>23</v>
      </c>
    </row>
    <row r="275" spans="1:5" ht="12.75">
      <c r="A275" s="34" t="s">
        <v>50</v>
      </c>
      <c r="E275" s="35" t="s">
        <v>47</v>
      </c>
    </row>
    <row r="276" spans="1:5" ht="25.5">
      <c r="A276" s="36" t="s">
        <v>51</v>
      </c>
      <c r="E276" s="37" t="s">
        <v>606</v>
      </c>
    </row>
    <row r="277" spans="1:5" ht="127.5">
      <c r="A277" t="s">
        <v>53</v>
      </c>
      <c r="E277" s="35" t="s">
        <v>607</v>
      </c>
    </row>
    <row r="278" spans="1:16" ht="12.75">
      <c r="A278" s="25" t="s">
        <v>45</v>
      </c>
      <c s="29" t="s">
        <v>608</v>
      </c>
      <c s="29" t="s">
        <v>190</v>
      </c>
      <c s="25" t="s">
        <v>47</v>
      </c>
      <c s="30" t="s">
        <v>191</v>
      </c>
      <c s="31" t="s">
        <v>152</v>
      </c>
      <c s="32">
        <v>0</v>
      </c>
      <c s="33">
        <v>0</v>
      </c>
      <c s="33">
        <f>ROUND(ROUND(H278,2)*ROUND(G278,3),2)</f>
      </c>
      <c r="O278">
        <f>(I278*21)/100</f>
      </c>
      <c t="s">
        <v>23</v>
      </c>
    </row>
    <row r="279" spans="1:5" ht="12.75">
      <c r="A279" s="34" t="s">
        <v>50</v>
      </c>
      <c r="E279" s="35" t="s">
        <v>47</v>
      </c>
    </row>
    <row r="280" spans="1:5" ht="102">
      <c r="A280" s="36" t="s">
        <v>51</v>
      </c>
      <c r="E280" s="37" t="s">
        <v>609</v>
      </c>
    </row>
    <row r="281" spans="1:5" ht="89.25">
      <c r="A281" t="s">
        <v>53</v>
      </c>
      <c r="E281" s="35" t="s">
        <v>193</v>
      </c>
    </row>
    <row r="282" spans="1:16" ht="12.75">
      <c r="A282" s="25" t="s">
        <v>45</v>
      </c>
      <c s="29" t="s">
        <v>610</v>
      </c>
      <c s="29" t="s">
        <v>195</v>
      </c>
      <c s="25" t="s">
        <v>47</v>
      </c>
      <c s="30" t="s">
        <v>196</v>
      </c>
      <c s="31" t="s">
        <v>152</v>
      </c>
      <c s="32">
        <v>0</v>
      </c>
      <c s="33">
        <v>0</v>
      </c>
      <c s="33">
        <f>ROUND(ROUND(H282,2)*ROUND(G282,3),2)</f>
      </c>
      <c r="O282">
        <f>(I282*21)/100</f>
      </c>
      <c t="s">
        <v>23</v>
      </c>
    </row>
    <row r="283" spans="1:5" ht="12.75">
      <c r="A283" s="34" t="s">
        <v>50</v>
      </c>
      <c r="E283" s="35" t="s">
        <v>47</v>
      </c>
    </row>
    <row r="284" spans="1:5" ht="114.75">
      <c r="A284" s="36" t="s">
        <v>51</v>
      </c>
      <c r="E284" s="37" t="s">
        <v>611</v>
      </c>
    </row>
    <row r="285" spans="1:5" ht="89.25">
      <c r="A285" t="s">
        <v>53</v>
      </c>
      <c r="E285" s="35" t="s">
        <v>193</v>
      </c>
    </row>
    <row r="286" spans="1:16" ht="12.75">
      <c r="A286" s="25" t="s">
        <v>45</v>
      </c>
      <c s="29" t="s">
        <v>612</v>
      </c>
      <c s="29" t="s">
        <v>199</v>
      </c>
      <c s="25" t="s">
        <v>47</v>
      </c>
      <c s="30" t="s">
        <v>200</v>
      </c>
      <c s="31" t="s">
        <v>152</v>
      </c>
      <c s="32">
        <v>0</v>
      </c>
      <c s="33">
        <v>0</v>
      </c>
      <c s="33">
        <f>ROUND(ROUND(H286,2)*ROUND(G286,3),2)</f>
      </c>
      <c r="O286">
        <f>(I286*21)/100</f>
      </c>
      <c t="s">
        <v>23</v>
      </c>
    </row>
    <row r="287" spans="1:5" ht="12.75">
      <c r="A287" s="34" t="s">
        <v>50</v>
      </c>
      <c r="E287" s="35" t="s">
        <v>47</v>
      </c>
    </row>
    <row r="288" spans="1:5" ht="102">
      <c r="A288" s="36" t="s">
        <v>51</v>
      </c>
      <c r="E288" s="37" t="s">
        <v>613</v>
      </c>
    </row>
    <row r="289" spans="1:5" ht="89.25">
      <c r="A289" t="s">
        <v>53</v>
      </c>
      <c r="E289" s="35" t="s">
        <v>193</v>
      </c>
    </row>
    <row r="290" spans="1:16" ht="12.75">
      <c r="A290" s="25" t="s">
        <v>45</v>
      </c>
      <c s="29" t="s">
        <v>614</v>
      </c>
      <c s="29" t="s">
        <v>203</v>
      </c>
      <c s="25" t="s">
        <v>47</v>
      </c>
      <c s="30" t="s">
        <v>204</v>
      </c>
      <c s="31" t="s">
        <v>152</v>
      </c>
      <c s="32">
        <v>0</v>
      </c>
      <c s="33">
        <v>0</v>
      </c>
      <c s="33">
        <f>ROUND(ROUND(H290,2)*ROUND(G290,3),2)</f>
      </c>
      <c r="O290">
        <f>(I290*21)/100</f>
      </c>
      <c t="s">
        <v>23</v>
      </c>
    </row>
    <row r="291" spans="1:5" ht="12.75">
      <c r="A291" s="34" t="s">
        <v>50</v>
      </c>
      <c r="E291" s="35" t="s">
        <v>47</v>
      </c>
    </row>
    <row r="292" spans="1:5" ht="51">
      <c r="A292" s="36" t="s">
        <v>51</v>
      </c>
      <c r="E292" s="37" t="s">
        <v>615</v>
      </c>
    </row>
    <row r="293" spans="1:5" ht="165.75">
      <c r="A293" t="s">
        <v>53</v>
      </c>
      <c r="E293" s="35" t="s">
        <v>206</v>
      </c>
    </row>
    <row r="294" spans="1:16" ht="12.75">
      <c r="A294" s="25" t="s">
        <v>45</v>
      </c>
      <c s="29" t="s">
        <v>616</v>
      </c>
      <c s="29" t="s">
        <v>617</v>
      </c>
      <c s="25" t="s">
        <v>47</v>
      </c>
      <c s="30" t="s">
        <v>618</v>
      </c>
      <c s="31" t="s">
        <v>152</v>
      </c>
      <c s="32">
        <v>19.3</v>
      </c>
      <c s="33">
        <v>0</v>
      </c>
      <c s="33">
        <f>ROUND(ROUND(H294,2)*ROUND(G294,3),2)</f>
      </c>
      <c r="O294">
        <f>(I294*21)/100</f>
      </c>
      <c t="s">
        <v>23</v>
      </c>
    </row>
    <row r="295" spans="1:5" ht="12.75">
      <c r="A295" s="34" t="s">
        <v>50</v>
      </c>
      <c r="E295" s="35" t="s">
        <v>47</v>
      </c>
    </row>
    <row r="296" spans="1:5" ht="25.5">
      <c r="A296" s="36" t="s">
        <v>51</v>
      </c>
      <c r="E296" s="37" t="s">
        <v>619</v>
      </c>
    </row>
    <row r="297" spans="1:5" ht="165.75">
      <c r="A297" t="s">
        <v>53</v>
      </c>
      <c r="E297" s="35" t="s">
        <v>206</v>
      </c>
    </row>
    <row r="298" spans="1:16" ht="12.75">
      <c r="A298" s="25" t="s">
        <v>45</v>
      </c>
      <c s="29" t="s">
        <v>620</v>
      </c>
      <c s="29" t="s">
        <v>208</v>
      </c>
      <c s="25" t="s">
        <v>47</v>
      </c>
      <c s="30" t="s">
        <v>209</v>
      </c>
      <c s="31" t="s">
        <v>152</v>
      </c>
      <c s="32">
        <v>0</v>
      </c>
      <c s="33">
        <v>0</v>
      </c>
      <c s="33">
        <f>ROUND(ROUND(H298,2)*ROUND(G298,3),2)</f>
      </c>
      <c r="O298">
        <f>(I298*21)/100</f>
      </c>
      <c t="s">
        <v>23</v>
      </c>
    </row>
    <row r="299" spans="1:5" ht="12.75">
      <c r="A299" s="34" t="s">
        <v>50</v>
      </c>
      <c r="E299" s="35" t="s">
        <v>47</v>
      </c>
    </row>
    <row r="300" spans="1:5" ht="51">
      <c r="A300" s="36" t="s">
        <v>51</v>
      </c>
      <c r="E300" s="37" t="s">
        <v>621</v>
      </c>
    </row>
    <row r="301" spans="1:5" ht="165.75">
      <c r="A301" t="s">
        <v>53</v>
      </c>
      <c r="E301" s="35" t="s">
        <v>206</v>
      </c>
    </row>
    <row r="302" spans="1:16" ht="12.75">
      <c r="A302" s="25" t="s">
        <v>45</v>
      </c>
      <c s="29" t="s">
        <v>622</v>
      </c>
      <c s="29" t="s">
        <v>212</v>
      </c>
      <c s="25" t="s">
        <v>47</v>
      </c>
      <c s="30" t="s">
        <v>213</v>
      </c>
      <c s="31" t="s">
        <v>152</v>
      </c>
      <c s="32">
        <v>0</v>
      </c>
      <c s="33">
        <v>0</v>
      </c>
      <c s="33">
        <f>ROUND(ROUND(H302,2)*ROUND(G302,3),2)</f>
      </c>
      <c r="O302">
        <f>(I302*21)/100</f>
      </c>
      <c t="s">
        <v>23</v>
      </c>
    </row>
    <row r="303" spans="1:5" ht="12.75">
      <c r="A303" s="34" t="s">
        <v>50</v>
      </c>
      <c r="E303" s="35" t="s">
        <v>47</v>
      </c>
    </row>
    <row r="304" spans="1:5" ht="51">
      <c r="A304" s="36" t="s">
        <v>51</v>
      </c>
      <c r="E304" s="37" t="s">
        <v>623</v>
      </c>
    </row>
    <row r="305" spans="1:5" ht="165.75">
      <c r="A305" t="s">
        <v>53</v>
      </c>
      <c r="E305" s="35" t="s">
        <v>206</v>
      </c>
    </row>
    <row r="306" spans="1:16" ht="12.75">
      <c r="A306" s="25" t="s">
        <v>45</v>
      </c>
      <c s="29" t="s">
        <v>624</v>
      </c>
      <c s="29" t="s">
        <v>625</v>
      </c>
      <c s="25" t="s">
        <v>47</v>
      </c>
      <c s="30" t="s">
        <v>626</v>
      </c>
      <c s="31" t="s">
        <v>49</v>
      </c>
      <c s="32">
        <v>3.42</v>
      </c>
      <c s="33">
        <v>0</v>
      </c>
      <c s="33">
        <f>ROUND(ROUND(H306,2)*ROUND(G306,3),2)</f>
      </c>
      <c r="O306">
        <f>(I306*21)/100</f>
      </c>
      <c t="s">
        <v>23</v>
      </c>
    </row>
    <row r="307" spans="1:5" ht="12.75">
      <c r="A307" s="34" t="s">
        <v>50</v>
      </c>
      <c r="E307" s="35" t="s">
        <v>47</v>
      </c>
    </row>
    <row r="308" spans="1:5" ht="38.25">
      <c r="A308" s="36" t="s">
        <v>51</v>
      </c>
      <c r="E308" s="37" t="s">
        <v>627</v>
      </c>
    </row>
    <row r="309" spans="1:5" ht="165.75">
      <c r="A309" t="s">
        <v>53</v>
      </c>
      <c r="E309" s="35" t="s">
        <v>206</v>
      </c>
    </row>
    <row r="310" spans="1:16" ht="12.75">
      <c r="A310" s="25" t="s">
        <v>45</v>
      </c>
      <c s="29" t="s">
        <v>628</v>
      </c>
      <c s="29" t="s">
        <v>227</v>
      </c>
      <c s="25" t="s">
        <v>47</v>
      </c>
      <c s="30" t="s">
        <v>228</v>
      </c>
      <c s="31" t="s">
        <v>152</v>
      </c>
      <c s="32">
        <v>10.3</v>
      </c>
      <c s="33">
        <v>0</v>
      </c>
      <c s="33">
        <f>ROUND(ROUND(H310,2)*ROUND(G310,3),2)</f>
      </c>
      <c r="O310">
        <f>(I310*21)/100</f>
      </c>
      <c t="s">
        <v>23</v>
      </c>
    </row>
    <row r="311" spans="1:5" ht="12.75">
      <c r="A311" s="34" t="s">
        <v>50</v>
      </c>
      <c r="E311" s="35" t="s">
        <v>47</v>
      </c>
    </row>
    <row r="312" spans="1:5" ht="51">
      <c r="A312" s="36" t="s">
        <v>51</v>
      </c>
      <c r="E312" s="37" t="s">
        <v>629</v>
      </c>
    </row>
    <row r="313" spans="1:5" ht="178.5">
      <c r="A313" t="s">
        <v>53</v>
      </c>
      <c r="E313" s="35" t="s">
        <v>225</v>
      </c>
    </row>
    <row r="314" spans="1:16" ht="25.5">
      <c r="A314" s="25" t="s">
        <v>45</v>
      </c>
      <c s="29" t="s">
        <v>630</v>
      </c>
      <c s="29" t="s">
        <v>231</v>
      </c>
      <c s="25" t="s">
        <v>47</v>
      </c>
      <c s="30" t="s">
        <v>232</v>
      </c>
      <c s="31" t="s">
        <v>152</v>
      </c>
      <c s="32">
        <v>3.8</v>
      </c>
      <c s="33">
        <v>0</v>
      </c>
      <c s="33">
        <f>ROUND(ROUND(H314,2)*ROUND(G314,3),2)</f>
      </c>
      <c r="O314">
        <f>(I314*21)/100</f>
      </c>
      <c t="s">
        <v>23</v>
      </c>
    </row>
    <row r="315" spans="1:5" ht="12.75">
      <c r="A315" s="34" t="s">
        <v>50</v>
      </c>
      <c r="E315" s="35" t="s">
        <v>47</v>
      </c>
    </row>
    <row r="316" spans="1:5" ht="12.75">
      <c r="A316" s="36" t="s">
        <v>51</v>
      </c>
      <c r="E316" s="37" t="s">
        <v>631</v>
      </c>
    </row>
    <row r="317" spans="1:5" ht="178.5">
      <c r="A317" t="s">
        <v>53</v>
      </c>
      <c r="E317" s="35" t="s">
        <v>225</v>
      </c>
    </row>
    <row r="318" spans="1:18" ht="12.75" customHeight="1">
      <c r="A318" s="6" t="s">
        <v>43</v>
      </c>
      <c s="6"/>
      <c s="39" t="s">
        <v>37</v>
      </c>
      <c s="6"/>
      <c s="27" t="s">
        <v>632</v>
      </c>
      <c s="6"/>
      <c s="6"/>
      <c s="6"/>
      <c s="40">
        <f>0+Q318</f>
      </c>
      <c r="O318">
        <f>0+R318</f>
      </c>
      <c r="Q318">
        <f>0+I319+I323+I327+I331+I335+I339+I343+I347+I351+I355</f>
      </c>
      <c>
        <f>0+O319+O323+O327+O331+O335+O339+O343+O347+O351+O355</f>
      </c>
    </row>
    <row r="319" spans="1:16" ht="25.5">
      <c r="A319" s="25" t="s">
        <v>45</v>
      </c>
      <c s="29" t="s">
        <v>633</v>
      </c>
      <c s="29" t="s">
        <v>634</v>
      </c>
      <c s="25" t="s">
        <v>47</v>
      </c>
      <c s="30" t="s">
        <v>635</v>
      </c>
      <c s="31" t="s">
        <v>152</v>
      </c>
      <c s="32">
        <v>105.517</v>
      </c>
      <c s="33">
        <v>0</v>
      </c>
      <c s="33">
        <f>ROUND(ROUND(H319,2)*ROUND(G319,3),2)</f>
      </c>
      <c r="O319">
        <f>(I319*21)/100</f>
      </c>
      <c t="s">
        <v>23</v>
      </c>
    </row>
    <row r="320" spans="1:5" ht="12.75">
      <c r="A320" s="34" t="s">
        <v>50</v>
      </c>
      <c r="E320" s="35" t="s">
        <v>47</v>
      </c>
    </row>
    <row r="321" spans="1:5" ht="102">
      <c r="A321" s="36" t="s">
        <v>51</v>
      </c>
      <c r="E321" s="37" t="s">
        <v>636</v>
      </c>
    </row>
    <row r="322" spans="1:5" ht="102">
      <c r="A322" t="s">
        <v>53</v>
      </c>
      <c r="E322" s="35" t="s">
        <v>637</v>
      </c>
    </row>
    <row r="323" spans="1:16" ht="25.5">
      <c r="A323" s="25" t="s">
        <v>45</v>
      </c>
      <c s="29" t="s">
        <v>638</v>
      </c>
      <c s="29" t="s">
        <v>639</v>
      </c>
      <c s="25" t="s">
        <v>307</v>
      </c>
      <c s="30" t="s">
        <v>640</v>
      </c>
      <c s="31" t="s">
        <v>152</v>
      </c>
      <c s="32">
        <v>21.103</v>
      </c>
      <c s="33">
        <v>0</v>
      </c>
      <c s="33">
        <f>ROUND(ROUND(H323,2)*ROUND(G323,3),2)</f>
      </c>
      <c r="O323">
        <f>(I323*21)/100</f>
      </c>
      <c t="s">
        <v>23</v>
      </c>
    </row>
    <row r="324" spans="1:5" ht="12.75">
      <c r="A324" s="34" t="s">
        <v>50</v>
      </c>
      <c r="E324" s="35" t="s">
        <v>47</v>
      </c>
    </row>
    <row r="325" spans="1:5" ht="102">
      <c r="A325" s="36" t="s">
        <v>51</v>
      </c>
      <c r="E325" s="37" t="s">
        <v>641</v>
      </c>
    </row>
    <row r="326" spans="1:5" ht="102">
      <c r="A326" t="s">
        <v>53</v>
      </c>
      <c r="E326" s="35" t="s">
        <v>637</v>
      </c>
    </row>
    <row r="327" spans="1:16" ht="25.5">
      <c r="A327" s="25" t="s">
        <v>45</v>
      </c>
      <c s="29" t="s">
        <v>642</v>
      </c>
      <c s="29" t="s">
        <v>643</v>
      </c>
      <c s="25" t="s">
        <v>47</v>
      </c>
      <c s="30" t="s">
        <v>644</v>
      </c>
      <c s="31" t="s">
        <v>152</v>
      </c>
      <c s="32">
        <v>14.07</v>
      </c>
      <c s="33">
        <v>0</v>
      </c>
      <c s="33">
        <f>ROUND(ROUND(H327,2)*ROUND(G327,3),2)</f>
      </c>
      <c r="O327">
        <f>(I327*21)/100</f>
      </c>
      <c t="s">
        <v>23</v>
      </c>
    </row>
    <row r="328" spans="1:5" ht="12.75">
      <c r="A328" s="34" t="s">
        <v>50</v>
      </c>
      <c r="E328" s="35" t="s">
        <v>47</v>
      </c>
    </row>
    <row r="329" spans="1:5" ht="102">
      <c r="A329" s="36" t="s">
        <v>51</v>
      </c>
      <c r="E329" s="37" t="s">
        <v>645</v>
      </c>
    </row>
    <row r="330" spans="1:5" ht="102">
      <c r="A330" t="s">
        <v>53</v>
      </c>
      <c r="E330" s="35" t="s">
        <v>637</v>
      </c>
    </row>
    <row r="331" spans="1:16" ht="12.75">
      <c r="A331" s="25" t="s">
        <v>45</v>
      </c>
      <c s="29" t="s">
        <v>646</v>
      </c>
      <c s="29" t="s">
        <v>647</v>
      </c>
      <c s="25" t="s">
        <v>47</v>
      </c>
      <c s="30" t="s">
        <v>648</v>
      </c>
      <c s="31" t="s">
        <v>152</v>
      </c>
      <c s="32">
        <v>102</v>
      </c>
      <c s="33">
        <v>0</v>
      </c>
      <c s="33">
        <f>ROUND(ROUND(H331,2)*ROUND(G331,3),2)</f>
      </c>
      <c r="O331">
        <f>(I331*21)/100</f>
      </c>
      <c t="s">
        <v>23</v>
      </c>
    </row>
    <row r="332" spans="1:5" ht="12.75">
      <c r="A332" s="34" t="s">
        <v>50</v>
      </c>
      <c r="E332" s="35" t="s">
        <v>47</v>
      </c>
    </row>
    <row r="333" spans="1:5" ht="12.75">
      <c r="A333" s="36" t="s">
        <v>51</v>
      </c>
      <c r="E333" s="37" t="s">
        <v>649</v>
      </c>
    </row>
    <row r="334" spans="1:5" ht="102">
      <c r="A334" t="s">
        <v>53</v>
      </c>
      <c r="E334" s="35" t="s">
        <v>637</v>
      </c>
    </row>
    <row r="335" spans="1:16" ht="12.75">
      <c r="A335" s="25" t="s">
        <v>45</v>
      </c>
      <c s="29" t="s">
        <v>650</v>
      </c>
      <c s="29" t="s">
        <v>651</v>
      </c>
      <c s="25" t="s">
        <v>47</v>
      </c>
      <c s="30" t="s">
        <v>652</v>
      </c>
      <c s="31" t="s">
        <v>152</v>
      </c>
      <c s="32">
        <v>140.69</v>
      </c>
      <c s="33">
        <v>0</v>
      </c>
      <c s="33">
        <f>ROUND(ROUND(H335,2)*ROUND(G335,3),2)</f>
      </c>
      <c r="O335">
        <f>(I335*21)/100</f>
      </c>
      <c t="s">
        <v>23</v>
      </c>
    </row>
    <row r="336" spans="1:5" ht="12.75">
      <c r="A336" s="34" t="s">
        <v>50</v>
      </c>
      <c r="E336" s="35" t="s">
        <v>47</v>
      </c>
    </row>
    <row r="337" spans="1:5" ht="89.25">
      <c r="A337" s="36" t="s">
        <v>51</v>
      </c>
      <c r="E337" s="37" t="s">
        <v>653</v>
      </c>
    </row>
    <row r="338" spans="1:5" ht="102">
      <c r="A338" t="s">
        <v>53</v>
      </c>
      <c r="E338" s="35" t="s">
        <v>637</v>
      </c>
    </row>
    <row r="339" spans="1:16" ht="12.75">
      <c r="A339" s="25" t="s">
        <v>45</v>
      </c>
      <c s="29" t="s">
        <v>654</v>
      </c>
      <c s="29" t="s">
        <v>655</v>
      </c>
      <c s="25" t="s">
        <v>47</v>
      </c>
      <c s="30" t="s">
        <v>656</v>
      </c>
      <c s="31" t="s">
        <v>152</v>
      </c>
      <c s="32">
        <v>14.07</v>
      </c>
      <c s="33">
        <v>0</v>
      </c>
      <c s="33">
        <f>ROUND(ROUND(H339,2)*ROUND(G339,3),2)</f>
      </c>
      <c r="O339">
        <f>(I339*21)/100</f>
      </c>
      <c t="s">
        <v>23</v>
      </c>
    </row>
    <row r="340" spans="1:5" ht="12.75">
      <c r="A340" s="34" t="s">
        <v>50</v>
      </c>
      <c r="E340" s="35" t="s">
        <v>47</v>
      </c>
    </row>
    <row r="341" spans="1:5" ht="89.25">
      <c r="A341" s="36" t="s">
        <v>51</v>
      </c>
      <c r="E341" s="37" t="s">
        <v>657</v>
      </c>
    </row>
    <row r="342" spans="1:5" ht="89.25">
      <c r="A342" t="s">
        <v>53</v>
      </c>
      <c r="E342" s="35" t="s">
        <v>658</v>
      </c>
    </row>
    <row r="343" spans="1:16" ht="12.75">
      <c r="A343" s="25" t="s">
        <v>45</v>
      </c>
      <c s="29" t="s">
        <v>659</v>
      </c>
      <c s="29" t="s">
        <v>660</v>
      </c>
      <c s="25" t="s">
        <v>47</v>
      </c>
      <c s="30" t="s">
        <v>661</v>
      </c>
      <c s="31" t="s">
        <v>152</v>
      </c>
      <c s="32">
        <v>14.07</v>
      </c>
      <c s="33">
        <v>0</v>
      </c>
      <c s="33">
        <f>ROUND(ROUND(H343,2)*ROUND(G343,3),2)</f>
      </c>
      <c r="O343">
        <f>(I343*21)/100</f>
      </c>
      <c t="s">
        <v>23</v>
      </c>
    </row>
    <row r="344" spans="1:5" ht="12.75">
      <c r="A344" s="34" t="s">
        <v>50</v>
      </c>
      <c r="E344" s="35" t="s">
        <v>47</v>
      </c>
    </row>
    <row r="345" spans="1:5" ht="89.25">
      <c r="A345" s="36" t="s">
        <v>51</v>
      </c>
      <c r="E345" s="37" t="s">
        <v>662</v>
      </c>
    </row>
    <row r="346" spans="1:5" ht="89.25">
      <c r="A346" t="s">
        <v>53</v>
      </c>
      <c r="E346" s="35" t="s">
        <v>658</v>
      </c>
    </row>
    <row r="347" spans="1:16" ht="12.75">
      <c r="A347" s="25" t="s">
        <v>45</v>
      </c>
      <c s="29" t="s">
        <v>663</v>
      </c>
      <c s="29" t="s">
        <v>664</v>
      </c>
      <c s="25" t="s">
        <v>47</v>
      </c>
      <c s="30" t="s">
        <v>665</v>
      </c>
      <c s="31" t="s">
        <v>110</v>
      </c>
      <c s="32">
        <v>54.4</v>
      </c>
      <c s="33">
        <v>0</v>
      </c>
      <c s="33">
        <f>ROUND(ROUND(H347,2)*ROUND(G347,3),2)</f>
      </c>
      <c r="O347">
        <f>(I347*21)/100</f>
      </c>
      <c t="s">
        <v>23</v>
      </c>
    </row>
    <row r="348" spans="1:5" ht="12.75">
      <c r="A348" s="34" t="s">
        <v>50</v>
      </c>
      <c r="E348" s="35" t="s">
        <v>47</v>
      </c>
    </row>
    <row r="349" spans="1:5" ht="12.75">
      <c r="A349" s="36" t="s">
        <v>51</v>
      </c>
      <c r="E349" s="37" t="s">
        <v>666</v>
      </c>
    </row>
    <row r="350" spans="1:5" ht="102">
      <c r="A350" t="s">
        <v>53</v>
      </c>
      <c r="E350" s="35" t="s">
        <v>667</v>
      </c>
    </row>
    <row r="351" spans="1:16" ht="12.75">
      <c r="A351" s="25" t="s">
        <v>45</v>
      </c>
      <c s="29" t="s">
        <v>668</v>
      </c>
      <c s="29" t="s">
        <v>669</v>
      </c>
      <c s="25" t="s">
        <v>47</v>
      </c>
      <c s="30" t="s">
        <v>670</v>
      </c>
      <c s="31" t="s">
        <v>243</v>
      </c>
      <c s="32">
        <v>58.5</v>
      </c>
      <c s="33">
        <v>0</v>
      </c>
      <c s="33">
        <f>ROUND(ROUND(H351,2)*ROUND(G351,3),2)</f>
      </c>
      <c r="O351">
        <f>(I351*21)/100</f>
      </c>
      <c t="s">
        <v>23</v>
      </c>
    </row>
    <row r="352" spans="1:5" ht="12.75">
      <c r="A352" s="34" t="s">
        <v>50</v>
      </c>
      <c r="E352" s="35" t="s">
        <v>47</v>
      </c>
    </row>
    <row r="353" spans="1:5" ht="38.25">
      <c r="A353" s="36" t="s">
        <v>51</v>
      </c>
      <c r="E353" s="37" t="s">
        <v>671</v>
      </c>
    </row>
    <row r="354" spans="1:5" ht="89.25">
      <c r="A354" t="s">
        <v>53</v>
      </c>
      <c r="E354" s="35" t="s">
        <v>672</v>
      </c>
    </row>
    <row r="355" spans="1:16" ht="12.75">
      <c r="A355" s="25" t="s">
        <v>45</v>
      </c>
      <c s="29" t="s">
        <v>673</v>
      </c>
      <c s="29" t="s">
        <v>674</v>
      </c>
      <c s="25" t="s">
        <v>47</v>
      </c>
      <c s="30" t="s">
        <v>675</v>
      </c>
      <c s="31" t="s">
        <v>152</v>
      </c>
      <c s="32">
        <v>78.8</v>
      </c>
      <c s="33">
        <v>0</v>
      </c>
      <c s="33">
        <f>ROUND(ROUND(H355,2)*ROUND(G355,3),2)</f>
      </c>
      <c r="O355">
        <f>(I355*21)/100</f>
      </c>
      <c t="s">
        <v>23</v>
      </c>
    </row>
    <row r="356" spans="1:5" ht="12.75">
      <c r="A356" s="34" t="s">
        <v>50</v>
      </c>
      <c r="E356" s="35" t="s">
        <v>47</v>
      </c>
    </row>
    <row r="357" spans="1:5" ht="12.75">
      <c r="A357" s="36" t="s">
        <v>51</v>
      </c>
      <c r="E357" s="37" t="s">
        <v>676</v>
      </c>
    </row>
    <row r="358" spans="1:5" ht="114.75">
      <c r="A358" t="s">
        <v>53</v>
      </c>
      <c r="E358" s="35" t="s">
        <v>677</v>
      </c>
    </row>
    <row r="359" spans="1:18" ht="12.75" customHeight="1">
      <c r="A359" s="6" t="s">
        <v>43</v>
      </c>
      <c s="6"/>
      <c s="39" t="s">
        <v>73</v>
      </c>
      <c s="6"/>
      <c s="27" t="s">
        <v>678</v>
      </c>
      <c s="6"/>
      <c s="6"/>
      <c s="6"/>
      <c s="40">
        <f>0+Q359</f>
      </c>
      <c r="O359">
        <f>0+R359</f>
      </c>
      <c r="Q359">
        <f>0+I360+I364+I368+I372+I376+I380+I384</f>
      </c>
      <c>
        <f>0+O360+O364+O368+O372+O376+O380+O384</f>
      </c>
    </row>
    <row r="360" spans="1:16" ht="25.5">
      <c r="A360" s="25" t="s">
        <v>45</v>
      </c>
      <c s="29" t="s">
        <v>679</v>
      </c>
      <c s="29" t="s">
        <v>680</v>
      </c>
      <c s="25" t="s">
        <v>47</v>
      </c>
      <c s="30" t="s">
        <v>681</v>
      </c>
      <c s="31" t="s">
        <v>152</v>
      </c>
      <c s="32">
        <v>44.379</v>
      </c>
      <c s="33">
        <v>0</v>
      </c>
      <c s="33">
        <f>ROUND(ROUND(H360,2)*ROUND(G360,3),2)</f>
      </c>
      <c r="O360">
        <f>(I360*21)/100</f>
      </c>
      <c t="s">
        <v>23</v>
      </c>
    </row>
    <row r="361" spans="1:5" ht="12.75">
      <c r="A361" s="34" t="s">
        <v>50</v>
      </c>
      <c r="E361" s="35" t="s">
        <v>47</v>
      </c>
    </row>
    <row r="362" spans="1:5" ht="76.5">
      <c r="A362" s="36" t="s">
        <v>51</v>
      </c>
      <c r="E362" s="37" t="s">
        <v>682</v>
      </c>
    </row>
    <row r="363" spans="1:5" ht="204">
      <c r="A363" t="s">
        <v>53</v>
      </c>
      <c r="E363" s="35" t="s">
        <v>683</v>
      </c>
    </row>
    <row r="364" spans="1:16" ht="25.5">
      <c r="A364" s="25" t="s">
        <v>45</v>
      </c>
      <c s="29" t="s">
        <v>684</v>
      </c>
      <c s="29" t="s">
        <v>685</v>
      </c>
      <c s="25" t="s">
        <v>47</v>
      </c>
      <c s="30" t="s">
        <v>686</v>
      </c>
      <c s="31" t="s">
        <v>152</v>
      </c>
      <c s="32">
        <v>138.4</v>
      </c>
      <c s="33">
        <v>0</v>
      </c>
      <c s="33">
        <f>ROUND(ROUND(H364,2)*ROUND(G364,3),2)</f>
      </c>
      <c r="O364">
        <f>(I364*21)/100</f>
      </c>
      <c t="s">
        <v>23</v>
      </c>
    </row>
    <row r="365" spans="1:5" ht="12.75">
      <c r="A365" s="34" t="s">
        <v>50</v>
      </c>
      <c r="E365" s="35" t="s">
        <v>47</v>
      </c>
    </row>
    <row r="366" spans="1:5" ht="51">
      <c r="A366" s="36" t="s">
        <v>51</v>
      </c>
      <c r="E366" s="37" t="s">
        <v>687</v>
      </c>
    </row>
    <row r="367" spans="1:5" ht="216.75">
      <c r="A367" t="s">
        <v>53</v>
      </c>
      <c r="E367" s="35" t="s">
        <v>688</v>
      </c>
    </row>
    <row r="368" spans="1:16" ht="12.75">
      <c r="A368" s="25" t="s">
        <v>45</v>
      </c>
      <c s="29" t="s">
        <v>689</v>
      </c>
      <c s="29" t="s">
        <v>690</v>
      </c>
      <c s="25" t="s">
        <v>47</v>
      </c>
      <c s="30" t="s">
        <v>691</v>
      </c>
      <c s="31" t="s">
        <v>152</v>
      </c>
      <c s="32">
        <v>35.03</v>
      </c>
      <c s="33">
        <v>0</v>
      </c>
      <c s="33">
        <f>ROUND(ROUND(H368,2)*ROUND(G368,3),2)</f>
      </c>
      <c r="O368">
        <f>(I368*21)/100</f>
      </c>
      <c t="s">
        <v>23</v>
      </c>
    </row>
    <row r="369" spans="1:5" ht="12.75">
      <c r="A369" s="34" t="s">
        <v>50</v>
      </c>
      <c r="E369" s="35" t="s">
        <v>47</v>
      </c>
    </row>
    <row r="370" spans="1:5" ht="25.5">
      <c r="A370" s="36" t="s">
        <v>51</v>
      </c>
      <c r="E370" s="37" t="s">
        <v>692</v>
      </c>
    </row>
    <row r="371" spans="1:5" ht="63.75">
      <c r="A371" t="s">
        <v>53</v>
      </c>
      <c r="E371" s="35" t="s">
        <v>693</v>
      </c>
    </row>
    <row r="372" spans="1:16" ht="12.75">
      <c r="A372" s="25" t="s">
        <v>45</v>
      </c>
      <c s="29" t="s">
        <v>694</v>
      </c>
      <c s="29" t="s">
        <v>695</v>
      </c>
      <c s="25" t="s">
        <v>47</v>
      </c>
      <c s="30" t="s">
        <v>696</v>
      </c>
      <c s="31" t="s">
        <v>152</v>
      </c>
      <c s="32">
        <v>54.575</v>
      </c>
      <c s="33">
        <v>0</v>
      </c>
      <c s="33">
        <f>ROUND(ROUND(H372,2)*ROUND(G372,3),2)</f>
      </c>
      <c r="O372">
        <f>(I372*21)/100</f>
      </c>
      <c t="s">
        <v>23</v>
      </c>
    </row>
    <row r="373" spans="1:5" ht="12.75">
      <c r="A373" s="34" t="s">
        <v>50</v>
      </c>
      <c r="E373" s="35" t="s">
        <v>47</v>
      </c>
    </row>
    <row r="374" spans="1:5" ht="76.5">
      <c r="A374" s="36" t="s">
        <v>51</v>
      </c>
      <c r="E374" s="37" t="s">
        <v>697</v>
      </c>
    </row>
    <row r="375" spans="1:5" ht="63.75">
      <c r="A375" t="s">
        <v>53</v>
      </c>
      <c r="E375" s="35" t="s">
        <v>693</v>
      </c>
    </row>
    <row r="376" spans="1:16" ht="12.75">
      <c r="A376" s="25" t="s">
        <v>45</v>
      </c>
      <c s="29" t="s">
        <v>698</v>
      </c>
      <c s="29" t="s">
        <v>699</v>
      </c>
      <c s="25" t="s">
        <v>47</v>
      </c>
      <c s="30" t="s">
        <v>700</v>
      </c>
      <c s="31" t="s">
        <v>152</v>
      </c>
      <c s="32">
        <v>52.2</v>
      </c>
      <c s="33">
        <v>0</v>
      </c>
      <c s="33">
        <f>ROUND(ROUND(H376,2)*ROUND(G376,3),2)</f>
      </c>
      <c r="O376">
        <f>(I376*21)/100</f>
      </c>
      <c t="s">
        <v>23</v>
      </c>
    </row>
    <row r="377" spans="1:5" ht="12.75">
      <c r="A377" s="34" t="s">
        <v>50</v>
      </c>
      <c r="E377" s="35" t="s">
        <v>47</v>
      </c>
    </row>
    <row r="378" spans="1:5" ht="63.75">
      <c r="A378" s="36" t="s">
        <v>51</v>
      </c>
      <c r="E378" s="37" t="s">
        <v>701</v>
      </c>
    </row>
    <row r="379" spans="1:5" ht="102">
      <c r="A379" t="s">
        <v>53</v>
      </c>
      <c r="E379" s="35" t="s">
        <v>702</v>
      </c>
    </row>
    <row r="380" spans="1:16" ht="12.75">
      <c r="A380" s="25" t="s">
        <v>45</v>
      </c>
      <c s="29" t="s">
        <v>703</v>
      </c>
      <c s="29" t="s">
        <v>704</v>
      </c>
      <c s="25" t="s">
        <v>47</v>
      </c>
      <c s="30" t="s">
        <v>705</v>
      </c>
      <c s="31" t="s">
        <v>152</v>
      </c>
      <c s="32">
        <v>8.492</v>
      </c>
      <c s="33">
        <v>0</v>
      </c>
      <c s="33">
        <f>ROUND(ROUND(H380,2)*ROUND(G380,3),2)</f>
      </c>
      <c r="O380">
        <f>(I380*21)/100</f>
      </c>
      <c t="s">
        <v>23</v>
      </c>
    </row>
    <row r="381" spans="1:5" ht="12.75">
      <c r="A381" s="34" t="s">
        <v>50</v>
      </c>
      <c r="E381" s="35" t="s">
        <v>47</v>
      </c>
    </row>
    <row r="382" spans="1:5" ht="12.75">
      <c r="A382" s="36" t="s">
        <v>51</v>
      </c>
      <c r="E382" s="37" t="s">
        <v>706</v>
      </c>
    </row>
    <row r="383" spans="1:5" ht="102">
      <c r="A383" t="s">
        <v>53</v>
      </c>
      <c r="E383" s="35" t="s">
        <v>702</v>
      </c>
    </row>
    <row r="384" spans="1:16" ht="12.75">
      <c r="A384" s="25" t="s">
        <v>45</v>
      </c>
      <c s="29" t="s">
        <v>707</v>
      </c>
      <c s="29" t="s">
        <v>708</v>
      </c>
      <c s="25" t="s">
        <v>47</v>
      </c>
      <c s="30" t="s">
        <v>709</v>
      </c>
      <c s="31" t="s">
        <v>152</v>
      </c>
      <c s="32">
        <v>8.789</v>
      </c>
      <c s="33">
        <v>0</v>
      </c>
      <c s="33">
        <f>ROUND(ROUND(H384,2)*ROUND(G384,3),2)</f>
      </c>
      <c r="O384">
        <f>(I384*21)/100</f>
      </c>
      <c t="s">
        <v>23</v>
      </c>
    </row>
    <row r="385" spans="1:5" ht="12.75">
      <c r="A385" s="34" t="s">
        <v>50</v>
      </c>
      <c r="E385" s="35" t="s">
        <v>47</v>
      </c>
    </row>
    <row r="386" spans="1:5" ht="25.5">
      <c r="A386" s="36" t="s">
        <v>51</v>
      </c>
      <c r="E386" s="37" t="s">
        <v>710</v>
      </c>
    </row>
    <row r="387" spans="1:5" ht="102">
      <c r="A387" t="s">
        <v>53</v>
      </c>
      <c r="E387" s="35" t="s">
        <v>702</v>
      </c>
    </row>
    <row r="388" spans="1:18" ht="12.75" customHeight="1">
      <c r="A388" s="6" t="s">
        <v>43</v>
      </c>
      <c s="6"/>
      <c s="39" t="s">
        <v>78</v>
      </c>
      <c s="6"/>
      <c s="27" t="s">
        <v>239</v>
      </c>
      <c s="6"/>
      <c s="6"/>
      <c s="6"/>
      <c s="40">
        <f>0+Q388</f>
      </c>
      <c r="O388">
        <f>0+R388</f>
      </c>
      <c r="Q388">
        <f>0+I389+I393+I397+I401+I405</f>
      </c>
      <c>
        <f>0+O389+O393+O397+O401+O405</f>
      </c>
    </row>
    <row r="389" spans="1:16" ht="12.75">
      <c r="A389" s="25" t="s">
        <v>45</v>
      </c>
      <c s="29" t="s">
        <v>711</v>
      </c>
      <c s="29" t="s">
        <v>712</v>
      </c>
      <c s="25" t="s">
        <v>47</v>
      </c>
      <c s="30" t="s">
        <v>713</v>
      </c>
      <c s="31" t="s">
        <v>110</v>
      </c>
      <c s="32">
        <v>3.5</v>
      </c>
      <c s="33">
        <v>0</v>
      </c>
      <c s="33">
        <f>ROUND(ROUND(H389,2)*ROUND(G389,3),2)</f>
      </c>
      <c r="O389">
        <f>(I389*21)/100</f>
      </c>
      <c t="s">
        <v>23</v>
      </c>
    </row>
    <row r="390" spans="1:5" ht="12.75">
      <c r="A390" s="34" t="s">
        <v>50</v>
      </c>
      <c r="E390" s="35" t="s">
        <v>47</v>
      </c>
    </row>
    <row r="391" spans="1:5" ht="25.5">
      <c r="A391" s="36" t="s">
        <v>51</v>
      </c>
      <c r="E391" s="37" t="s">
        <v>714</v>
      </c>
    </row>
    <row r="392" spans="1:5" ht="255">
      <c r="A392" t="s">
        <v>53</v>
      </c>
      <c r="E392" s="35" t="s">
        <v>715</v>
      </c>
    </row>
    <row r="393" spans="1:16" ht="12.75">
      <c r="A393" s="25" t="s">
        <v>45</v>
      </c>
      <c s="29" t="s">
        <v>716</v>
      </c>
      <c s="29" t="s">
        <v>717</v>
      </c>
      <c s="25" t="s">
        <v>47</v>
      </c>
      <c s="30" t="s">
        <v>718</v>
      </c>
      <c s="31" t="s">
        <v>110</v>
      </c>
      <c s="32">
        <v>36.4</v>
      </c>
      <c s="33">
        <v>0</v>
      </c>
      <c s="33">
        <f>ROUND(ROUND(H393,2)*ROUND(G393,3),2)</f>
      </c>
      <c r="O393">
        <f>(I393*21)/100</f>
      </c>
      <c t="s">
        <v>23</v>
      </c>
    </row>
    <row r="394" spans="1:5" ht="12.75">
      <c r="A394" s="34" t="s">
        <v>50</v>
      </c>
      <c r="E394" s="35" t="s">
        <v>47</v>
      </c>
    </row>
    <row r="395" spans="1:5" ht="12.75">
      <c r="A395" s="36" t="s">
        <v>51</v>
      </c>
      <c r="E395" s="37" t="s">
        <v>719</v>
      </c>
    </row>
    <row r="396" spans="1:5" ht="255">
      <c r="A396" t="s">
        <v>53</v>
      </c>
      <c r="E396" s="35" t="s">
        <v>720</v>
      </c>
    </row>
    <row r="397" spans="1:16" ht="12.75">
      <c r="A397" s="25" t="s">
        <v>45</v>
      </c>
      <c s="29" t="s">
        <v>721</v>
      </c>
      <c s="29" t="s">
        <v>722</v>
      </c>
      <c s="25" t="s">
        <v>47</v>
      </c>
      <c s="30" t="s">
        <v>723</v>
      </c>
      <c s="31" t="s">
        <v>110</v>
      </c>
      <c s="32">
        <v>55.5</v>
      </c>
      <c s="33">
        <v>0</v>
      </c>
      <c s="33">
        <f>ROUND(ROUND(H397,2)*ROUND(G397,3),2)</f>
      </c>
      <c r="O397">
        <f>(I397*21)/100</f>
      </c>
      <c t="s">
        <v>23</v>
      </c>
    </row>
    <row r="398" spans="1:5" ht="12.75">
      <c r="A398" s="34" t="s">
        <v>50</v>
      </c>
      <c r="E398" s="35" t="s">
        <v>47</v>
      </c>
    </row>
    <row r="399" spans="1:5" ht="12.75">
      <c r="A399" s="36" t="s">
        <v>51</v>
      </c>
      <c r="E399" s="37" t="s">
        <v>724</v>
      </c>
    </row>
    <row r="400" spans="1:5" ht="255">
      <c r="A400" t="s">
        <v>53</v>
      </c>
      <c r="E400" s="35" t="s">
        <v>725</v>
      </c>
    </row>
    <row r="401" spans="1:16" ht="12.75">
      <c r="A401" s="25" t="s">
        <v>45</v>
      </c>
      <c s="29" t="s">
        <v>726</v>
      </c>
      <c s="29" t="s">
        <v>727</v>
      </c>
      <c s="25" t="s">
        <v>47</v>
      </c>
      <c s="30" t="s">
        <v>728</v>
      </c>
      <c s="31" t="s">
        <v>243</v>
      </c>
      <c s="32">
        <v>2</v>
      </c>
      <c s="33">
        <v>0</v>
      </c>
      <c s="33">
        <f>ROUND(ROUND(H401,2)*ROUND(G401,3),2)</f>
      </c>
      <c r="O401">
        <f>(I401*21)/100</f>
      </c>
      <c t="s">
        <v>23</v>
      </c>
    </row>
    <row r="402" spans="1:5" ht="12.75">
      <c r="A402" s="34" t="s">
        <v>50</v>
      </c>
      <c r="E402" s="35" t="s">
        <v>47</v>
      </c>
    </row>
    <row r="403" spans="1:5" ht="25.5">
      <c r="A403" s="36" t="s">
        <v>51</v>
      </c>
      <c r="E403" s="37" t="s">
        <v>729</v>
      </c>
    </row>
    <row r="404" spans="1:5" ht="178.5">
      <c r="A404" t="s">
        <v>53</v>
      </c>
      <c r="E404" s="35" t="s">
        <v>730</v>
      </c>
    </row>
    <row r="405" spans="1:16" ht="12.75">
      <c r="A405" s="25" t="s">
        <v>45</v>
      </c>
      <c s="29" t="s">
        <v>731</v>
      </c>
      <c s="29" t="s">
        <v>241</v>
      </c>
      <c s="25" t="s">
        <v>47</v>
      </c>
      <c s="30" t="s">
        <v>242</v>
      </c>
      <c s="31" t="s">
        <v>243</v>
      </c>
      <c s="32">
        <v>1</v>
      </c>
      <c s="33">
        <v>0</v>
      </c>
      <c s="33">
        <f>ROUND(ROUND(H405,2)*ROUND(G405,3),2)</f>
      </c>
      <c r="O405">
        <f>(I405*21)/100</f>
      </c>
      <c t="s">
        <v>23</v>
      </c>
    </row>
    <row r="406" spans="1:5" ht="12.75">
      <c r="A406" s="34" t="s">
        <v>50</v>
      </c>
      <c r="E406" s="35" t="s">
        <v>47</v>
      </c>
    </row>
    <row r="407" spans="1:5" ht="38.25">
      <c r="A407" s="36" t="s">
        <v>51</v>
      </c>
      <c r="E407" s="37" t="s">
        <v>732</v>
      </c>
    </row>
    <row r="408" spans="1:5" ht="102">
      <c r="A408" t="s">
        <v>53</v>
      </c>
      <c r="E408" s="35" t="s">
        <v>245</v>
      </c>
    </row>
    <row r="409" spans="1:18" ht="12.75" customHeight="1">
      <c r="A409" s="6" t="s">
        <v>43</v>
      </c>
      <c s="6"/>
      <c s="39" t="s">
        <v>40</v>
      </c>
      <c s="6"/>
      <c s="27" t="s">
        <v>246</v>
      </c>
      <c s="6"/>
      <c s="6"/>
      <c s="6"/>
      <c s="40">
        <f>0+Q409</f>
      </c>
      <c r="O409">
        <f>0+R409</f>
      </c>
      <c r="Q409">
        <f>0+I410+I414+I418+I422+I426+I430+I434+I438+I442+I446+I450+I454+I458+I462+I466+I470+I474+I478+I482+I486+I490</f>
      </c>
      <c>
        <f>0+O410+O414+O418+O422+O426+O430+O434+O438+O442+O446+O450+O454+O458+O462+O466+O470+O474+O478+O482+O486+O490</f>
      </c>
    </row>
    <row r="410" spans="1:16" ht="12.75">
      <c r="A410" s="25" t="s">
        <v>45</v>
      </c>
      <c s="29" t="s">
        <v>733</v>
      </c>
      <c s="29" t="s">
        <v>734</v>
      </c>
      <c s="25" t="s">
        <v>47</v>
      </c>
      <c s="30" t="s">
        <v>735</v>
      </c>
      <c s="31" t="s">
        <v>110</v>
      </c>
      <c s="32">
        <v>18.7</v>
      </c>
      <c s="33">
        <v>0</v>
      </c>
      <c s="33">
        <f>ROUND(ROUND(H410,2)*ROUND(G410,3),2)</f>
      </c>
      <c r="O410">
        <f>(I410*21)/100</f>
      </c>
      <c t="s">
        <v>23</v>
      </c>
    </row>
    <row r="411" spans="1:5" ht="12.75">
      <c r="A411" s="34" t="s">
        <v>50</v>
      </c>
      <c r="E411" s="35" t="s">
        <v>47</v>
      </c>
    </row>
    <row r="412" spans="1:5" ht="76.5">
      <c r="A412" s="36" t="s">
        <v>51</v>
      </c>
      <c r="E412" s="37" t="s">
        <v>736</v>
      </c>
    </row>
    <row r="413" spans="1:5" ht="89.25">
      <c r="A413" t="s">
        <v>53</v>
      </c>
      <c r="E413" s="35" t="s">
        <v>737</v>
      </c>
    </row>
    <row r="414" spans="1:16" ht="12.75">
      <c r="A414" s="25" t="s">
        <v>45</v>
      </c>
      <c s="29" t="s">
        <v>738</v>
      </c>
      <c s="29" t="s">
        <v>416</v>
      </c>
      <c s="25" t="s">
        <v>47</v>
      </c>
      <c s="30" t="s">
        <v>417</v>
      </c>
      <c s="31" t="s">
        <v>110</v>
      </c>
      <c s="32">
        <v>48.75</v>
      </c>
      <c s="33">
        <v>0</v>
      </c>
      <c s="33">
        <f>ROUND(ROUND(H414,2)*ROUND(G414,3),2)</f>
      </c>
      <c r="O414">
        <f>(I414*21)/100</f>
      </c>
      <c t="s">
        <v>23</v>
      </c>
    </row>
    <row r="415" spans="1:5" ht="12.75">
      <c r="A415" s="34" t="s">
        <v>50</v>
      </c>
      <c r="E415" s="35" t="s">
        <v>47</v>
      </c>
    </row>
    <row r="416" spans="1:5" ht="89.25">
      <c r="A416" s="36" t="s">
        <v>51</v>
      </c>
      <c r="E416" s="37" t="s">
        <v>739</v>
      </c>
    </row>
    <row r="417" spans="1:5" ht="63.75">
      <c r="A417" t="s">
        <v>53</v>
      </c>
      <c r="E417" s="35" t="s">
        <v>418</v>
      </c>
    </row>
    <row r="418" spans="1:16" ht="12.75">
      <c r="A418" s="25" t="s">
        <v>45</v>
      </c>
      <c s="29" t="s">
        <v>740</v>
      </c>
      <c s="29" t="s">
        <v>741</v>
      </c>
      <c s="25" t="s">
        <v>47</v>
      </c>
      <c s="30" t="s">
        <v>742</v>
      </c>
      <c s="31" t="s">
        <v>110</v>
      </c>
      <c s="32">
        <v>29.8</v>
      </c>
      <c s="33">
        <v>0</v>
      </c>
      <c s="33">
        <f>ROUND(ROUND(H418,2)*ROUND(G418,3),2)</f>
      </c>
      <c r="O418">
        <f>(I418*21)/100</f>
      </c>
      <c t="s">
        <v>23</v>
      </c>
    </row>
    <row r="419" spans="1:5" ht="12.75">
      <c r="A419" s="34" t="s">
        <v>50</v>
      </c>
      <c r="E419" s="35" t="s">
        <v>47</v>
      </c>
    </row>
    <row r="420" spans="1:5" ht="63.75">
      <c r="A420" s="36" t="s">
        <v>51</v>
      </c>
      <c r="E420" s="37" t="s">
        <v>743</v>
      </c>
    </row>
    <row r="421" spans="1:5" ht="89.25">
      <c r="A421" t="s">
        <v>53</v>
      </c>
      <c r="E421" s="35" t="s">
        <v>744</v>
      </c>
    </row>
    <row r="422" spans="1:16" ht="12.75">
      <c r="A422" s="25" t="s">
        <v>45</v>
      </c>
      <c s="29" t="s">
        <v>745</v>
      </c>
      <c s="29" t="s">
        <v>746</v>
      </c>
      <c s="25" t="s">
        <v>47</v>
      </c>
      <c s="30" t="s">
        <v>747</v>
      </c>
      <c s="31" t="s">
        <v>243</v>
      </c>
      <c s="32">
        <v>2</v>
      </c>
      <c s="33">
        <v>0</v>
      </c>
      <c s="33">
        <f>ROUND(ROUND(H422,2)*ROUND(G422,3),2)</f>
      </c>
      <c r="O422">
        <f>(I422*21)/100</f>
      </c>
      <c t="s">
        <v>23</v>
      </c>
    </row>
    <row r="423" spans="1:5" ht="12.75">
      <c r="A423" s="34" t="s">
        <v>50</v>
      </c>
      <c r="E423" s="35" t="s">
        <v>47</v>
      </c>
    </row>
    <row r="424" spans="1:5" ht="25.5">
      <c r="A424" s="36" t="s">
        <v>51</v>
      </c>
      <c r="E424" s="37" t="s">
        <v>748</v>
      </c>
    </row>
    <row r="425" spans="1:5" ht="63.75">
      <c r="A425" t="s">
        <v>53</v>
      </c>
      <c r="E425" s="35" t="s">
        <v>749</v>
      </c>
    </row>
    <row r="426" spans="1:16" ht="25.5">
      <c r="A426" s="25" t="s">
        <v>45</v>
      </c>
      <c s="29" t="s">
        <v>750</v>
      </c>
      <c s="29" t="s">
        <v>263</v>
      </c>
      <c s="25" t="s">
        <v>47</v>
      </c>
      <c s="30" t="s">
        <v>264</v>
      </c>
      <c s="31" t="s">
        <v>243</v>
      </c>
      <c s="32">
        <v>1</v>
      </c>
      <c s="33">
        <v>0</v>
      </c>
      <c s="33">
        <f>ROUND(ROUND(H426,2)*ROUND(G426,3),2)</f>
      </c>
      <c r="O426">
        <f>(I426*21)/100</f>
      </c>
      <c t="s">
        <v>23</v>
      </c>
    </row>
    <row r="427" spans="1:5" ht="12.75">
      <c r="A427" s="34" t="s">
        <v>50</v>
      </c>
      <c r="E427" s="35" t="s">
        <v>47</v>
      </c>
    </row>
    <row r="428" spans="1:5" ht="38.25">
      <c r="A428" s="36" t="s">
        <v>51</v>
      </c>
      <c r="E428" s="37" t="s">
        <v>751</v>
      </c>
    </row>
    <row r="429" spans="1:5" ht="51">
      <c r="A429" t="s">
        <v>53</v>
      </c>
      <c r="E429" s="35" t="s">
        <v>266</v>
      </c>
    </row>
    <row r="430" spans="1:16" ht="25.5">
      <c r="A430" s="25" t="s">
        <v>45</v>
      </c>
      <c s="29" t="s">
        <v>752</v>
      </c>
      <c s="29" t="s">
        <v>268</v>
      </c>
      <c s="25" t="s">
        <v>47</v>
      </c>
      <c s="30" t="s">
        <v>269</v>
      </c>
      <c s="31" t="s">
        <v>243</v>
      </c>
      <c s="32">
        <v>1</v>
      </c>
      <c s="33">
        <v>0</v>
      </c>
      <c s="33">
        <f>ROUND(ROUND(H430,2)*ROUND(G430,3),2)</f>
      </c>
      <c r="O430">
        <f>(I430*21)/100</f>
      </c>
      <c t="s">
        <v>23</v>
      </c>
    </row>
    <row r="431" spans="1:5" ht="12.75">
      <c r="A431" s="34" t="s">
        <v>50</v>
      </c>
      <c r="E431" s="35" t="s">
        <v>47</v>
      </c>
    </row>
    <row r="432" spans="1:5" ht="51">
      <c r="A432" s="36" t="s">
        <v>51</v>
      </c>
      <c r="E432" s="37" t="s">
        <v>753</v>
      </c>
    </row>
    <row r="433" spans="1:5" ht="51">
      <c r="A433" t="s">
        <v>53</v>
      </c>
      <c r="E433" s="35" t="s">
        <v>271</v>
      </c>
    </row>
    <row r="434" spans="1:16" ht="25.5">
      <c r="A434" s="25" t="s">
        <v>45</v>
      </c>
      <c s="29" t="s">
        <v>754</v>
      </c>
      <c s="29" t="s">
        <v>755</v>
      </c>
      <c s="25" t="s">
        <v>47</v>
      </c>
      <c s="30" t="s">
        <v>756</v>
      </c>
      <c s="31" t="s">
        <v>243</v>
      </c>
      <c s="32">
        <v>3</v>
      </c>
      <c s="33">
        <v>0</v>
      </c>
      <c s="33">
        <f>ROUND(ROUND(H434,2)*ROUND(G434,3),2)</f>
      </c>
      <c r="O434">
        <f>(I434*21)/100</f>
      </c>
      <c t="s">
        <v>23</v>
      </c>
    </row>
    <row r="435" spans="1:5" ht="12.75">
      <c r="A435" s="34" t="s">
        <v>50</v>
      </c>
      <c r="E435" s="35" t="s">
        <v>47</v>
      </c>
    </row>
    <row r="436" spans="1:5" ht="25.5">
      <c r="A436" s="36" t="s">
        <v>51</v>
      </c>
      <c r="E436" s="37" t="s">
        <v>757</v>
      </c>
    </row>
    <row r="437" spans="1:5" ht="76.5">
      <c r="A437" t="s">
        <v>53</v>
      </c>
      <c r="E437" s="35" t="s">
        <v>758</v>
      </c>
    </row>
    <row r="438" spans="1:16" ht="12.75">
      <c r="A438" s="25" t="s">
        <v>45</v>
      </c>
      <c s="29" t="s">
        <v>759</v>
      </c>
      <c s="29" t="s">
        <v>273</v>
      </c>
      <c s="25" t="s">
        <v>47</v>
      </c>
      <c s="30" t="s">
        <v>274</v>
      </c>
      <c s="31" t="s">
        <v>110</v>
      </c>
      <c s="32">
        <v>3</v>
      </c>
      <c s="33">
        <v>0</v>
      </c>
      <c s="33">
        <f>ROUND(ROUND(H438,2)*ROUND(G438,3),2)</f>
      </c>
      <c r="O438">
        <f>(I438*21)/100</f>
      </c>
      <c t="s">
        <v>23</v>
      </c>
    </row>
    <row r="439" spans="1:5" ht="12.75">
      <c r="A439" s="34" t="s">
        <v>50</v>
      </c>
      <c r="E439" s="35" t="s">
        <v>47</v>
      </c>
    </row>
    <row r="440" spans="1:5" ht="38.25">
      <c r="A440" s="36" t="s">
        <v>51</v>
      </c>
      <c r="E440" s="37" t="s">
        <v>760</v>
      </c>
    </row>
    <row r="441" spans="1:5" ht="76.5">
      <c r="A441" t="s">
        <v>53</v>
      </c>
      <c r="E441" s="35" t="s">
        <v>276</v>
      </c>
    </row>
    <row r="442" spans="1:16" ht="12.75">
      <c r="A442" s="25" t="s">
        <v>45</v>
      </c>
      <c s="29" t="s">
        <v>761</v>
      </c>
      <c s="29" t="s">
        <v>278</v>
      </c>
      <c s="25" t="s">
        <v>47</v>
      </c>
      <c s="30" t="s">
        <v>279</v>
      </c>
      <c s="31" t="s">
        <v>110</v>
      </c>
      <c s="32">
        <v>18.5</v>
      </c>
      <c s="33">
        <v>0</v>
      </c>
      <c s="33">
        <f>ROUND(ROUND(H442,2)*ROUND(G442,3),2)</f>
      </c>
      <c r="O442">
        <f>(I442*21)/100</f>
      </c>
      <c t="s">
        <v>23</v>
      </c>
    </row>
    <row r="443" spans="1:5" ht="12.75">
      <c r="A443" s="34" t="s">
        <v>50</v>
      </c>
      <c r="E443" s="35" t="s">
        <v>47</v>
      </c>
    </row>
    <row r="444" spans="1:5" ht="102">
      <c r="A444" s="36" t="s">
        <v>51</v>
      </c>
      <c r="E444" s="37" t="s">
        <v>762</v>
      </c>
    </row>
    <row r="445" spans="1:5" ht="76.5">
      <c r="A445" t="s">
        <v>53</v>
      </c>
      <c r="E445" s="35" t="s">
        <v>276</v>
      </c>
    </row>
    <row r="446" spans="1:16" ht="12.75">
      <c r="A446" s="25" t="s">
        <v>45</v>
      </c>
      <c s="29" t="s">
        <v>763</v>
      </c>
      <c s="29" t="s">
        <v>282</v>
      </c>
      <c s="25" t="s">
        <v>47</v>
      </c>
      <c s="30" t="s">
        <v>283</v>
      </c>
      <c s="31" t="s">
        <v>110</v>
      </c>
      <c s="32">
        <v>66.3</v>
      </c>
      <c s="33">
        <v>0</v>
      </c>
      <c s="33">
        <f>ROUND(ROUND(H446,2)*ROUND(G446,3),2)</f>
      </c>
      <c r="O446">
        <f>(I446*21)/100</f>
      </c>
      <c t="s">
        <v>23</v>
      </c>
    </row>
    <row r="447" spans="1:5" ht="12.75">
      <c r="A447" s="34" t="s">
        <v>50</v>
      </c>
      <c r="E447" s="35" t="s">
        <v>47</v>
      </c>
    </row>
    <row r="448" spans="1:5" ht="63.75">
      <c r="A448" s="36" t="s">
        <v>51</v>
      </c>
      <c r="E448" s="37" t="s">
        <v>764</v>
      </c>
    </row>
    <row r="449" spans="1:5" ht="63.75">
      <c r="A449" t="s">
        <v>53</v>
      </c>
      <c r="E449" s="35" t="s">
        <v>285</v>
      </c>
    </row>
    <row r="450" spans="1:16" ht="12.75">
      <c r="A450" s="25" t="s">
        <v>45</v>
      </c>
      <c s="29" t="s">
        <v>765</v>
      </c>
      <c s="29" t="s">
        <v>287</v>
      </c>
      <c s="25" t="s">
        <v>47</v>
      </c>
      <c s="30" t="s">
        <v>288</v>
      </c>
      <c s="31" t="s">
        <v>110</v>
      </c>
      <c s="32">
        <v>66.3</v>
      </c>
      <c s="33">
        <v>0</v>
      </c>
      <c s="33">
        <f>ROUND(ROUND(H450,2)*ROUND(G450,3),2)</f>
      </c>
      <c r="O450">
        <f>(I450*21)/100</f>
      </c>
      <c t="s">
        <v>23</v>
      </c>
    </row>
    <row r="451" spans="1:5" ht="12.75">
      <c r="A451" s="34" t="s">
        <v>50</v>
      </c>
      <c r="E451" s="35" t="s">
        <v>47</v>
      </c>
    </row>
    <row r="452" spans="1:5" ht="76.5">
      <c r="A452" s="36" t="s">
        <v>51</v>
      </c>
      <c r="E452" s="37" t="s">
        <v>766</v>
      </c>
    </row>
    <row r="453" spans="1:5" ht="76.5">
      <c r="A453" t="s">
        <v>53</v>
      </c>
      <c r="E453" s="35" t="s">
        <v>290</v>
      </c>
    </row>
    <row r="454" spans="1:16" ht="12.75">
      <c r="A454" s="25" t="s">
        <v>45</v>
      </c>
      <c s="29" t="s">
        <v>767</v>
      </c>
      <c s="29" t="s">
        <v>768</v>
      </c>
      <c s="25" t="s">
        <v>47</v>
      </c>
      <c s="30" t="s">
        <v>769</v>
      </c>
      <c s="31" t="s">
        <v>243</v>
      </c>
      <c s="32">
        <v>12</v>
      </c>
      <c s="33">
        <v>0</v>
      </c>
      <c s="33">
        <f>ROUND(ROUND(H454,2)*ROUND(G454,3),2)</f>
      </c>
      <c r="O454">
        <f>(I454*21)/100</f>
      </c>
      <c t="s">
        <v>23</v>
      </c>
    </row>
    <row r="455" spans="1:5" ht="12.75">
      <c r="A455" s="34" t="s">
        <v>50</v>
      </c>
      <c r="E455" s="35" t="s">
        <v>47</v>
      </c>
    </row>
    <row r="456" spans="1:5" ht="51">
      <c r="A456" s="36" t="s">
        <v>51</v>
      </c>
      <c r="E456" s="37" t="s">
        <v>770</v>
      </c>
    </row>
    <row r="457" spans="1:5" ht="293.25">
      <c r="A457" t="s">
        <v>53</v>
      </c>
      <c r="E457" s="35" t="s">
        <v>771</v>
      </c>
    </row>
    <row r="458" spans="1:16" ht="12.75">
      <c r="A458" s="25" t="s">
        <v>45</v>
      </c>
      <c s="29" t="s">
        <v>772</v>
      </c>
      <c s="29" t="s">
        <v>773</v>
      </c>
      <c s="25" t="s">
        <v>217</v>
      </c>
      <c s="30" t="s">
        <v>774</v>
      </c>
      <c s="31" t="s">
        <v>243</v>
      </c>
      <c s="32">
        <v>1</v>
      </c>
      <c s="33">
        <v>0</v>
      </c>
      <c s="33">
        <f>ROUND(ROUND(H458,2)*ROUND(G458,3),2)</f>
      </c>
      <c r="O458">
        <f>(I458*21)/100</f>
      </c>
      <c t="s">
        <v>23</v>
      </c>
    </row>
    <row r="459" spans="1:5" ht="12.75">
      <c r="A459" s="34" t="s">
        <v>50</v>
      </c>
      <c r="E459" s="35" t="s">
        <v>47</v>
      </c>
    </row>
    <row r="460" spans="1:5" ht="25.5">
      <c r="A460" s="36" t="s">
        <v>51</v>
      </c>
      <c r="E460" s="37" t="s">
        <v>775</v>
      </c>
    </row>
    <row r="461" spans="1:5" ht="76.5">
      <c r="A461" t="s">
        <v>53</v>
      </c>
      <c r="E461" s="35" t="s">
        <v>776</v>
      </c>
    </row>
    <row r="462" spans="1:16" ht="12.75">
      <c r="A462" s="25" t="s">
        <v>45</v>
      </c>
      <c s="29" t="s">
        <v>777</v>
      </c>
      <c s="29" t="s">
        <v>778</v>
      </c>
      <c s="25" t="s">
        <v>217</v>
      </c>
      <c s="30" t="s">
        <v>779</v>
      </c>
      <c s="31" t="s">
        <v>243</v>
      </c>
      <c s="32">
        <v>4</v>
      </c>
      <c s="33">
        <v>0</v>
      </c>
      <c s="33">
        <f>ROUND(ROUND(H462,2)*ROUND(G462,3),2)</f>
      </c>
      <c r="O462">
        <f>(I462*21)/100</f>
      </c>
      <c t="s">
        <v>23</v>
      </c>
    </row>
    <row r="463" spans="1:5" ht="12.75">
      <c r="A463" s="34" t="s">
        <v>50</v>
      </c>
      <c r="E463" s="35" t="s">
        <v>47</v>
      </c>
    </row>
    <row r="464" spans="1:5" ht="76.5">
      <c r="A464" s="36" t="s">
        <v>51</v>
      </c>
      <c r="E464" s="37" t="s">
        <v>780</v>
      </c>
    </row>
    <row r="465" spans="1:5" ht="102">
      <c r="A465" t="s">
        <v>53</v>
      </c>
      <c r="E465" s="35" t="s">
        <v>781</v>
      </c>
    </row>
    <row r="466" spans="1:16" ht="12.75">
      <c r="A466" s="25" t="s">
        <v>45</v>
      </c>
      <c s="29" t="s">
        <v>782</v>
      </c>
      <c s="29" t="s">
        <v>783</v>
      </c>
      <c s="25" t="s">
        <v>47</v>
      </c>
      <c s="30" t="s">
        <v>784</v>
      </c>
      <c s="31" t="s">
        <v>152</v>
      </c>
      <c s="32">
        <v>78.8</v>
      </c>
      <c s="33">
        <v>0</v>
      </c>
      <c s="33">
        <f>ROUND(ROUND(H466,2)*ROUND(G466,3),2)</f>
      </c>
      <c r="O466">
        <f>(I466*21)/100</f>
      </c>
      <c t="s">
        <v>23</v>
      </c>
    </row>
    <row r="467" spans="1:5" ht="12.75">
      <c r="A467" s="34" t="s">
        <v>50</v>
      </c>
      <c r="E467" s="35" t="s">
        <v>47</v>
      </c>
    </row>
    <row r="468" spans="1:5" ht="51">
      <c r="A468" s="36" t="s">
        <v>51</v>
      </c>
      <c r="E468" s="37" t="s">
        <v>785</v>
      </c>
    </row>
    <row r="469" spans="1:5" ht="63.75">
      <c r="A469" t="s">
        <v>53</v>
      </c>
      <c r="E469" s="35" t="s">
        <v>786</v>
      </c>
    </row>
    <row r="470" spans="1:16" ht="12.75">
      <c r="A470" s="25" t="s">
        <v>45</v>
      </c>
      <c s="29" t="s">
        <v>787</v>
      </c>
      <c s="29" t="s">
        <v>788</v>
      </c>
      <c s="25" t="s">
        <v>47</v>
      </c>
      <c s="30" t="s">
        <v>789</v>
      </c>
      <c s="31" t="s">
        <v>152</v>
      </c>
      <c s="32">
        <v>72.646</v>
      </c>
      <c s="33">
        <v>0</v>
      </c>
      <c s="33">
        <f>ROUND(ROUND(H470,2)*ROUND(G470,3),2)</f>
      </c>
      <c r="O470">
        <f>(I470*21)/100</f>
      </c>
      <c t="s">
        <v>23</v>
      </c>
    </row>
    <row r="471" spans="1:5" ht="12.75">
      <c r="A471" s="34" t="s">
        <v>50</v>
      </c>
      <c r="E471" s="35" t="s">
        <v>47</v>
      </c>
    </row>
    <row r="472" spans="1:5" ht="89.25">
      <c r="A472" s="36" t="s">
        <v>51</v>
      </c>
      <c r="E472" s="37" t="s">
        <v>790</v>
      </c>
    </row>
    <row r="473" spans="1:5" ht="63.75">
      <c r="A473" t="s">
        <v>53</v>
      </c>
      <c r="E473" s="35" t="s">
        <v>786</v>
      </c>
    </row>
    <row r="474" spans="1:16" ht="12.75">
      <c r="A474" s="25" t="s">
        <v>45</v>
      </c>
      <c s="29" t="s">
        <v>791</v>
      </c>
      <c s="29" t="s">
        <v>792</v>
      </c>
      <c s="25" t="s">
        <v>47</v>
      </c>
      <c s="30" t="s">
        <v>793</v>
      </c>
      <c s="31" t="s">
        <v>152</v>
      </c>
      <c s="32">
        <v>72.646</v>
      </c>
      <c s="33">
        <v>0</v>
      </c>
      <c s="33">
        <f>ROUND(ROUND(H474,2)*ROUND(G474,3),2)</f>
      </c>
      <c r="O474">
        <f>(I474*21)/100</f>
      </c>
      <c t="s">
        <v>23</v>
      </c>
    </row>
    <row r="475" spans="1:5" ht="12.75">
      <c r="A475" s="34" t="s">
        <v>50</v>
      </c>
      <c r="E475" s="35" t="s">
        <v>47</v>
      </c>
    </row>
    <row r="476" spans="1:5" ht="89.25">
      <c r="A476" s="36" t="s">
        <v>51</v>
      </c>
      <c r="E476" s="37" t="s">
        <v>790</v>
      </c>
    </row>
    <row r="477" spans="1:5" ht="63.75">
      <c r="A477" t="s">
        <v>53</v>
      </c>
      <c r="E477" s="35" t="s">
        <v>786</v>
      </c>
    </row>
    <row r="478" spans="1:16" ht="12.75">
      <c r="A478" s="25" t="s">
        <v>45</v>
      </c>
      <c s="29" t="s">
        <v>794</v>
      </c>
      <c s="29" t="s">
        <v>795</v>
      </c>
      <c s="25" t="s">
        <v>47</v>
      </c>
      <c s="30" t="s">
        <v>796</v>
      </c>
      <c s="31" t="s">
        <v>49</v>
      </c>
      <c s="32">
        <v>25.096</v>
      </c>
      <c s="33">
        <v>0</v>
      </c>
      <c s="33">
        <f>ROUND(ROUND(H478,2)*ROUND(G478,3),2)</f>
      </c>
      <c r="O478">
        <f>(I478*21)/100</f>
      </c>
      <c t="s">
        <v>23</v>
      </c>
    </row>
    <row r="479" spans="1:5" ht="12.75">
      <c r="A479" s="34" t="s">
        <v>50</v>
      </c>
      <c r="E479" s="35" t="s">
        <v>47</v>
      </c>
    </row>
    <row r="480" spans="1:5" ht="114.75">
      <c r="A480" s="36" t="s">
        <v>51</v>
      </c>
      <c r="E480" s="37" t="s">
        <v>797</v>
      </c>
    </row>
    <row r="481" spans="1:5" ht="114.75">
      <c r="A481" t="s">
        <v>53</v>
      </c>
      <c r="E481" s="35" t="s">
        <v>798</v>
      </c>
    </row>
    <row r="482" spans="1:16" ht="12.75">
      <c r="A482" s="25" t="s">
        <v>45</v>
      </c>
      <c s="29" t="s">
        <v>799</v>
      </c>
      <c s="29" t="s">
        <v>800</v>
      </c>
      <c s="25" t="s">
        <v>47</v>
      </c>
      <c s="30" t="s">
        <v>801</v>
      </c>
      <c s="31" t="s">
        <v>243</v>
      </c>
      <c s="32">
        <v>1</v>
      </c>
      <c s="33">
        <v>0</v>
      </c>
      <c s="33">
        <f>ROUND(ROUND(H482,2)*ROUND(G482,3),2)</f>
      </c>
      <c r="O482">
        <f>(I482*21)/100</f>
      </c>
      <c t="s">
        <v>23</v>
      </c>
    </row>
    <row r="483" spans="1:5" ht="12.75">
      <c r="A483" s="34" t="s">
        <v>50</v>
      </c>
      <c r="E483" s="35" t="s">
        <v>47</v>
      </c>
    </row>
    <row r="484" spans="1:5" ht="12.75">
      <c r="A484" s="36" t="s">
        <v>51</v>
      </c>
      <c r="E484" s="37" t="s">
        <v>802</v>
      </c>
    </row>
    <row r="485" spans="1:5" ht="102">
      <c r="A485" t="s">
        <v>53</v>
      </c>
      <c r="E485" s="35" t="s">
        <v>803</v>
      </c>
    </row>
    <row r="486" spans="1:16" ht="12.75">
      <c r="A486" s="25" t="s">
        <v>45</v>
      </c>
      <c s="29" t="s">
        <v>804</v>
      </c>
      <c s="29" t="s">
        <v>805</v>
      </c>
      <c s="25" t="s">
        <v>47</v>
      </c>
      <c s="30" t="s">
        <v>806</v>
      </c>
      <c s="31" t="s">
        <v>49</v>
      </c>
      <c s="32">
        <v>14.008</v>
      </c>
      <c s="33">
        <v>0</v>
      </c>
      <c s="33">
        <f>ROUND(ROUND(H486,2)*ROUND(G486,3),2)</f>
      </c>
      <c r="O486">
        <f>(I486*21)/100</f>
      </c>
      <c t="s">
        <v>23</v>
      </c>
    </row>
    <row r="487" spans="1:5" ht="12.75">
      <c r="A487" s="34" t="s">
        <v>50</v>
      </c>
      <c r="E487" s="35" t="s">
        <v>47</v>
      </c>
    </row>
    <row r="488" spans="1:5" ht="51">
      <c r="A488" s="36" t="s">
        <v>51</v>
      </c>
      <c r="E488" s="37" t="s">
        <v>807</v>
      </c>
    </row>
    <row r="489" spans="1:5" ht="89.25">
      <c r="A489" t="s">
        <v>53</v>
      </c>
      <c r="E489" s="35" t="s">
        <v>808</v>
      </c>
    </row>
    <row r="490" spans="1:16" ht="12.75">
      <c r="A490" s="25" t="s">
        <v>45</v>
      </c>
      <c s="29" t="s">
        <v>809</v>
      </c>
      <c s="29" t="s">
        <v>810</v>
      </c>
      <c s="25" t="s">
        <v>47</v>
      </c>
      <c s="30" t="s">
        <v>811</v>
      </c>
      <c s="31" t="s">
        <v>152</v>
      </c>
      <c s="32">
        <v>123</v>
      </c>
      <c s="33">
        <v>0</v>
      </c>
      <c s="33">
        <f>ROUND(ROUND(H490,2)*ROUND(G490,3),2)</f>
      </c>
      <c r="O490">
        <f>(I490*21)/100</f>
      </c>
      <c t="s">
        <v>23</v>
      </c>
    </row>
    <row r="491" spans="1:5" ht="12.75">
      <c r="A491" s="34" t="s">
        <v>50</v>
      </c>
      <c r="E491" s="35" t="s">
        <v>47</v>
      </c>
    </row>
    <row r="492" spans="1:5" ht="51">
      <c r="A492" s="36" t="s">
        <v>51</v>
      </c>
      <c r="E492" s="37" t="s">
        <v>812</v>
      </c>
    </row>
    <row r="493" spans="1:5" ht="89.25">
      <c r="A493" t="s">
        <v>53</v>
      </c>
      <c r="E493"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0+O8+O61+O150+O195+O216+O265+O306+O311+O344+O353</f>
      </c>
      <c t="s">
        <v>22</v>
      </c>
    </row>
    <row r="3" spans="1:16" ht="15" customHeight="1">
      <c r="A3" t="s">
        <v>12</v>
      </c>
      <c s="12" t="s">
        <v>14</v>
      </c>
      <c s="13" t="s">
        <v>15</v>
      </c>
      <c s="1"/>
      <c s="14" t="s">
        <v>16</v>
      </c>
      <c s="1"/>
      <c s="9"/>
      <c s="8" t="s">
        <v>813</v>
      </c>
      <c s="41">
        <f>0+I8+I61+I150+I195+I216+I265+I306+I311+I344+I353</f>
      </c>
      <c r="O3" t="s">
        <v>19</v>
      </c>
      <c t="s">
        <v>23</v>
      </c>
    </row>
    <row r="4" spans="1:16" ht="15" customHeight="1">
      <c r="A4" t="s">
        <v>17</v>
      </c>
      <c s="16" t="s">
        <v>18</v>
      </c>
      <c s="17" t="s">
        <v>813</v>
      </c>
      <c s="6"/>
      <c s="18" t="s">
        <v>814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323.358</v>
      </c>
      <c s="33">
        <v>0</v>
      </c>
      <c s="33">
        <f>ROUND(ROUND(H9,2)*ROUND(G9,3),2)</f>
      </c>
      <c r="O9">
        <f>(I9*21)/100</f>
      </c>
      <c t="s">
        <v>23</v>
      </c>
    </row>
    <row r="10" spans="1:5" ht="12.75">
      <c r="A10" s="34" t="s">
        <v>50</v>
      </c>
      <c r="E10" s="35" t="s">
        <v>47</v>
      </c>
    </row>
    <row r="11" spans="1:5" ht="140.25">
      <c r="A11" s="36" t="s">
        <v>51</v>
      </c>
      <c r="E11" s="37" t="s">
        <v>815</v>
      </c>
    </row>
    <row r="12" spans="1:5" ht="51">
      <c r="A12" t="s">
        <v>53</v>
      </c>
      <c r="E12" s="35" t="s">
        <v>54</v>
      </c>
    </row>
    <row r="13" spans="1:16" ht="12.75">
      <c r="A13" s="25" t="s">
        <v>45</v>
      </c>
      <c s="29" t="s">
        <v>23</v>
      </c>
      <c s="29" t="s">
        <v>300</v>
      </c>
      <c s="25" t="s">
        <v>47</v>
      </c>
      <c s="30" t="s">
        <v>301</v>
      </c>
      <c s="31" t="s">
        <v>57</v>
      </c>
      <c s="32">
        <v>630.785</v>
      </c>
      <c s="33">
        <v>0</v>
      </c>
      <c s="33">
        <f>ROUND(ROUND(H13,2)*ROUND(G13,3),2)</f>
      </c>
      <c r="O13">
        <f>(I13*21)/100</f>
      </c>
      <c t="s">
        <v>23</v>
      </c>
    </row>
    <row r="14" spans="1:5" ht="12.75">
      <c r="A14" s="34" t="s">
        <v>50</v>
      </c>
      <c r="E14" s="35" t="s">
        <v>47</v>
      </c>
    </row>
    <row r="15" spans="1:5" ht="216.75">
      <c r="A15" s="36" t="s">
        <v>51</v>
      </c>
      <c r="E15" s="37" t="s">
        <v>816</v>
      </c>
    </row>
    <row r="16" spans="1:5" ht="51">
      <c r="A16" t="s">
        <v>53</v>
      </c>
      <c r="E16" s="35" t="s">
        <v>54</v>
      </c>
    </row>
    <row r="17" spans="1:16" ht="12.75">
      <c r="A17" s="25" t="s">
        <v>45</v>
      </c>
      <c s="29" t="s">
        <v>22</v>
      </c>
      <c s="29" t="s">
        <v>55</v>
      </c>
      <c s="25" t="s">
        <v>47</v>
      </c>
      <c s="30" t="s">
        <v>56</v>
      </c>
      <c s="31" t="s">
        <v>57</v>
      </c>
      <c s="32">
        <v>47.522</v>
      </c>
      <c s="33">
        <v>0</v>
      </c>
      <c s="33">
        <f>ROUND(ROUND(H17,2)*ROUND(G17,3),2)</f>
      </c>
      <c r="O17">
        <f>(I17*21)/100</f>
      </c>
      <c t="s">
        <v>23</v>
      </c>
    </row>
    <row r="18" spans="1:5" ht="12.75">
      <c r="A18" s="34" t="s">
        <v>50</v>
      </c>
      <c r="E18" s="35" t="s">
        <v>47</v>
      </c>
    </row>
    <row r="19" spans="1:5" ht="153">
      <c r="A19" s="36" t="s">
        <v>51</v>
      </c>
      <c r="E19" s="37" t="s">
        <v>817</v>
      </c>
    </row>
    <row r="20" spans="1:5" ht="51">
      <c r="A20" t="s">
        <v>53</v>
      </c>
      <c r="E20" s="35" t="s">
        <v>54</v>
      </c>
    </row>
    <row r="21" spans="1:16" ht="12.75">
      <c r="A21" s="25" t="s">
        <v>45</v>
      </c>
      <c s="29" t="s">
        <v>33</v>
      </c>
      <c s="29" t="s">
        <v>64</v>
      </c>
      <c s="25" t="s">
        <v>47</v>
      </c>
      <c s="30" t="s">
        <v>65</v>
      </c>
      <c s="31" t="s">
        <v>61</v>
      </c>
      <c s="32">
        <v>1</v>
      </c>
      <c s="33">
        <v>0</v>
      </c>
      <c s="33">
        <f>ROUND(ROUND(H21,2)*ROUND(G21,3),2)</f>
      </c>
      <c r="O21">
        <f>(I21*21)/100</f>
      </c>
      <c t="s">
        <v>23</v>
      </c>
    </row>
    <row r="22" spans="1:5" ht="12.75">
      <c r="A22" s="34" t="s">
        <v>50</v>
      </c>
      <c r="E22" s="35" t="s">
        <v>47</v>
      </c>
    </row>
    <row r="23" spans="1:5" ht="140.25">
      <c r="A23" s="36" t="s">
        <v>51</v>
      </c>
      <c r="E23" s="37" t="s">
        <v>818</v>
      </c>
    </row>
    <row r="24" spans="1:5" ht="51">
      <c r="A24" t="s">
        <v>53</v>
      </c>
      <c r="E24" s="35" t="s">
        <v>67</v>
      </c>
    </row>
    <row r="25" spans="1:16" ht="12.75">
      <c r="A25" s="25" t="s">
        <v>45</v>
      </c>
      <c s="29" t="s">
        <v>35</v>
      </c>
      <c s="29" t="s">
        <v>68</v>
      </c>
      <c s="25" t="s">
        <v>47</v>
      </c>
      <c s="30" t="s">
        <v>69</v>
      </c>
      <c s="31" t="s">
        <v>61</v>
      </c>
      <c s="32">
        <v>1</v>
      </c>
      <c s="33">
        <v>0</v>
      </c>
      <c s="33">
        <f>ROUND(ROUND(H25,2)*ROUND(G25,3),2)</f>
      </c>
      <c r="O25">
        <f>(I25*21)/100</f>
      </c>
      <c t="s">
        <v>23</v>
      </c>
    </row>
    <row r="26" spans="1:5" ht="12.75">
      <c r="A26" s="34" t="s">
        <v>50</v>
      </c>
      <c r="E26" s="35" t="s">
        <v>47</v>
      </c>
    </row>
    <row r="27" spans="1:5" ht="140.25">
      <c r="A27" s="36" t="s">
        <v>51</v>
      </c>
      <c r="E27" s="37" t="s">
        <v>819</v>
      </c>
    </row>
    <row r="28" spans="1:5" ht="51">
      <c r="A28" t="s">
        <v>53</v>
      </c>
      <c r="E28" s="35" t="s">
        <v>71</v>
      </c>
    </row>
    <row r="29" spans="1:16" ht="12.75">
      <c r="A29" s="25" t="s">
        <v>45</v>
      </c>
      <c s="29" t="s">
        <v>37</v>
      </c>
      <c s="29" t="s">
        <v>319</v>
      </c>
      <c s="25" t="s">
        <v>47</v>
      </c>
      <c s="30" t="s">
        <v>320</v>
      </c>
      <c s="31" t="s">
        <v>61</v>
      </c>
      <c s="32">
        <v>1</v>
      </c>
      <c s="33">
        <v>0</v>
      </c>
      <c s="33">
        <f>ROUND(ROUND(H29,2)*ROUND(G29,3),2)</f>
      </c>
      <c r="O29">
        <f>(I29*21)/100</f>
      </c>
      <c t="s">
        <v>23</v>
      </c>
    </row>
    <row r="30" spans="1:5" ht="12.75">
      <c r="A30" s="34" t="s">
        <v>50</v>
      </c>
      <c r="E30" s="35" t="s">
        <v>47</v>
      </c>
    </row>
    <row r="31" spans="1:5" ht="51">
      <c r="A31" s="36" t="s">
        <v>51</v>
      </c>
      <c r="E31" s="37" t="s">
        <v>321</v>
      </c>
    </row>
    <row r="32" spans="1:5" ht="51">
      <c r="A32" t="s">
        <v>53</v>
      </c>
      <c r="E32" s="35" t="s">
        <v>71</v>
      </c>
    </row>
    <row r="33" spans="1:16" ht="12.75">
      <c r="A33" s="25" t="s">
        <v>45</v>
      </c>
      <c s="29" t="s">
        <v>73</v>
      </c>
      <c s="29" t="s">
        <v>451</v>
      </c>
      <c s="25" t="s">
        <v>47</v>
      </c>
      <c s="30" t="s">
        <v>452</v>
      </c>
      <c s="31" t="s">
        <v>243</v>
      </c>
      <c s="32">
        <v>1</v>
      </c>
      <c s="33">
        <v>0</v>
      </c>
      <c s="33">
        <f>ROUND(ROUND(H33,2)*ROUND(G33,3),2)</f>
      </c>
      <c r="O33">
        <f>(I33*21)/100</f>
      </c>
      <c t="s">
        <v>23</v>
      </c>
    </row>
    <row r="34" spans="1:5" ht="12.75">
      <c r="A34" s="34" t="s">
        <v>50</v>
      </c>
      <c r="E34" s="35" t="s">
        <v>47</v>
      </c>
    </row>
    <row r="35" spans="1:5" ht="51">
      <c r="A35" s="36" t="s">
        <v>51</v>
      </c>
      <c r="E35" s="37" t="s">
        <v>820</v>
      </c>
    </row>
    <row r="36" spans="1:5" ht="51">
      <c r="A36" t="s">
        <v>53</v>
      </c>
      <c r="E36" s="35" t="s">
        <v>71</v>
      </c>
    </row>
    <row r="37" spans="1:16" ht="12.75">
      <c r="A37" s="25" t="s">
        <v>45</v>
      </c>
      <c s="29" t="s">
        <v>78</v>
      </c>
      <c s="29" t="s">
        <v>82</v>
      </c>
      <c s="25" t="s">
        <v>29</v>
      </c>
      <c s="30" t="s">
        <v>83</v>
      </c>
      <c s="31" t="s">
        <v>61</v>
      </c>
      <c s="32">
        <v>1</v>
      </c>
      <c s="33">
        <v>0</v>
      </c>
      <c s="33">
        <f>ROUND(ROUND(H37,2)*ROUND(G37,3),2)</f>
      </c>
      <c r="O37">
        <f>(I37*21)/100</f>
      </c>
      <c t="s">
        <v>23</v>
      </c>
    </row>
    <row r="38" spans="1:5" ht="12.75">
      <c r="A38" s="34" t="s">
        <v>50</v>
      </c>
      <c r="E38" s="35" t="s">
        <v>47</v>
      </c>
    </row>
    <row r="39" spans="1:5" ht="63.75">
      <c r="A39" s="36" t="s">
        <v>51</v>
      </c>
      <c r="E39" s="37" t="s">
        <v>821</v>
      </c>
    </row>
    <row r="40" spans="1:5" ht="51">
      <c r="A40" t="s">
        <v>53</v>
      </c>
      <c r="E40" s="35" t="s">
        <v>71</v>
      </c>
    </row>
    <row r="41" spans="1:16" ht="12.75">
      <c r="A41" s="25" t="s">
        <v>45</v>
      </c>
      <c s="29" t="s">
        <v>40</v>
      </c>
      <c s="29" t="s">
        <v>82</v>
      </c>
      <c s="25" t="s">
        <v>23</v>
      </c>
      <c s="30" t="s">
        <v>83</v>
      </c>
      <c s="31" t="s">
        <v>61</v>
      </c>
      <c s="32">
        <v>1</v>
      </c>
      <c s="33">
        <v>0</v>
      </c>
      <c s="33">
        <f>ROUND(ROUND(H41,2)*ROUND(G41,3),2)</f>
      </c>
      <c r="O41">
        <f>(I41*21)/100</f>
      </c>
      <c t="s">
        <v>23</v>
      </c>
    </row>
    <row r="42" spans="1:5" ht="12.75">
      <c r="A42" s="34" t="s">
        <v>50</v>
      </c>
      <c r="E42" s="35" t="s">
        <v>47</v>
      </c>
    </row>
    <row r="43" spans="1:5" ht="89.25">
      <c r="A43" s="36" t="s">
        <v>51</v>
      </c>
      <c r="E43" s="37" t="s">
        <v>822</v>
      </c>
    </row>
    <row r="44" spans="1:5" ht="51">
      <c r="A44" t="s">
        <v>53</v>
      </c>
      <c r="E44" s="35" t="s">
        <v>71</v>
      </c>
    </row>
    <row r="45" spans="1:16" ht="12.75">
      <c r="A45" s="25" t="s">
        <v>45</v>
      </c>
      <c s="29" t="s">
        <v>42</v>
      </c>
      <c s="29" t="s">
        <v>85</v>
      </c>
      <c s="25" t="s">
        <v>47</v>
      </c>
      <c s="30" t="s">
        <v>86</v>
      </c>
      <c s="31" t="s">
        <v>61</v>
      </c>
      <c s="32">
        <v>1</v>
      </c>
      <c s="33">
        <v>0</v>
      </c>
      <c s="33">
        <f>ROUND(ROUND(H45,2)*ROUND(G45,3),2)</f>
      </c>
      <c r="O45">
        <f>(I45*21)/100</f>
      </c>
      <c t="s">
        <v>23</v>
      </c>
    </row>
    <row r="46" spans="1:5" ht="12.75">
      <c r="A46" s="34" t="s">
        <v>50</v>
      </c>
      <c r="E46" s="35" t="s">
        <v>47</v>
      </c>
    </row>
    <row r="47" spans="1:5" ht="76.5">
      <c r="A47" s="36" t="s">
        <v>51</v>
      </c>
      <c r="E47" s="37" t="s">
        <v>823</v>
      </c>
    </row>
    <row r="48" spans="1:5" ht="51">
      <c r="A48" t="s">
        <v>53</v>
      </c>
      <c r="E48" s="35" t="s">
        <v>71</v>
      </c>
    </row>
    <row r="49" spans="1:16" ht="12.75">
      <c r="A49" s="25" t="s">
        <v>45</v>
      </c>
      <c s="29" t="s">
        <v>88</v>
      </c>
      <c s="29" t="s">
        <v>89</v>
      </c>
      <c s="25" t="s">
        <v>29</v>
      </c>
      <c s="30" t="s">
        <v>90</v>
      </c>
      <c s="31" t="s">
        <v>61</v>
      </c>
      <c s="32">
        <v>1</v>
      </c>
      <c s="33">
        <v>0</v>
      </c>
      <c s="33">
        <f>ROUND(ROUND(H49,2)*ROUND(G49,3),2)</f>
      </c>
      <c r="O49">
        <f>(I49*21)/100</f>
      </c>
      <c t="s">
        <v>23</v>
      </c>
    </row>
    <row r="50" spans="1:5" ht="12.75">
      <c r="A50" s="34" t="s">
        <v>50</v>
      </c>
      <c r="E50" s="35" t="s">
        <v>47</v>
      </c>
    </row>
    <row r="51" spans="1:5" ht="63.75">
      <c r="A51" s="36" t="s">
        <v>51</v>
      </c>
      <c r="E51" s="37" t="s">
        <v>824</v>
      </c>
    </row>
    <row r="52" spans="1:5" ht="51">
      <c r="A52" t="s">
        <v>53</v>
      </c>
      <c r="E52" s="35" t="s">
        <v>71</v>
      </c>
    </row>
    <row r="53" spans="1:16" ht="12.75">
      <c r="A53" s="25" t="s">
        <v>45</v>
      </c>
      <c s="29" t="s">
        <v>93</v>
      </c>
      <c s="29" t="s">
        <v>89</v>
      </c>
      <c s="25" t="s">
        <v>23</v>
      </c>
      <c s="30" t="s">
        <v>90</v>
      </c>
      <c s="31" t="s">
        <v>61</v>
      </c>
      <c s="32">
        <v>1</v>
      </c>
      <c s="33">
        <v>0</v>
      </c>
      <c s="33">
        <f>ROUND(ROUND(H53,2)*ROUND(G53,3),2)</f>
      </c>
      <c r="O53">
        <f>(I53*21)/100</f>
      </c>
      <c t="s">
        <v>23</v>
      </c>
    </row>
    <row r="54" spans="1:5" ht="12.75">
      <c r="A54" s="34" t="s">
        <v>50</v>
      </c>
      <c r="E54" s="35" t="s">
        <v>47</v>
      </c>
    </row>
    <row r="55" spans="1:5" ht="38.25">
      <c r="A55" s="36" t="s">
        <v>51</v>
      </c>
      <c r="E55" s="37" t="s">
        <v>91</v>
      </c>
    </row>
    <row r="56" spans="1:5" ht="51">
      <c r="A56" t="s">
        <v>53</v>
      </c>
      <c r="E56" s="35" t="s">
        <v>71</v>
      </c>
    </row>
    <row r="57" spans="1:16" ht="12.75">
      <c r="A57" s="25" t="s">
        <v>45</v>
      </c>
      <c s="29" t="s">
        <v>98</v>
      </c>
      <c s="29" t="s">
        <v>325</v>
      </c>
      <c s="25" t="s">
        <v>47</v>
      </c>
      <c s="30" t="s">
        <v>326</v>
      </c>
      <c s="31" t="s">
        <v>243</v>
      </c>
      <c s="32">
        <v>1</v>
      </c>
      <c s="33">
        <v>0</v>
      </c>
      <c s="33">
        <f>ROUND(ROUND(H57,2)*ROUND(G57,3),2)</f>
      </c>
      <c r="O57">
        <f>(I57*21)/100</f>
      </c>
      <c t="s">
        <v>23</v>
      </c>
    </row>
    <row r="58" spans="1:5" ht="12.75">
      <c r="A58" s="34" t="s">
        <v>50</v>
      </c>
      <c r="E58" s="35" t="s">
        <v>47</v>
      </c>
    </row>
    <row r="59" spans="1:5" ht="63.75">
      <c r="A59" s="36" t="s">
        <v>51</v>
      </c>
      <c r="E59" s="37" t="s">
        <v>825</v>
      </c>
    </row>
    <row r="60" spans="1:5" ht="76.5">
      <c r="A60" t="s">
        <v>53</v>
      </c>
      <c r="E60" s="35" t="s">
        <v>328</v>
      </c>
    </row>
    <row r="61" spans="1:18" ht="12.75" customHeight="1">
      <c r="A61" s="6" t="s">
        <v>43</v>
      </c>
      <c s="6"/>
      <c s="39" t="s">
        <v>29</v>
      </c>
      <c s="6"/>
      <c s="27" t="s">
        <v>92</v>
      </c>
      <c s="6"/>
      <c s="6"/>
      <c s="6"/>
      <c s="40">
        <f>0+Q61</f>
      </c>
      <c r="O61">
        <f>0+R61</f>
      </c>
      <c r="Q61">
        <f>0+I62+I66+I70+I74+I78+I82+I86+I90+I94+I98+I102+I106+I110+I114+I118+I122+I126+I130+I134+I138+I142+I146</f>
      </c>
      <c>
        <f>0+O62+O66+O70+O74+O78+O82+O86+O90+O94+O98+O102+O106+O110+O114+O118+O122+O126+O130+O134+O138+O142+O146</f>
      </c>
    </row>
    <row r="62" spans="1:16" ht="12.75">
      <c r="A62" s="25" t="s">
        <v>45</v>
      </c>
      <c s="29" t="s">
        <v>103</v>
      </c>
      <c s="29" t="s">
        <v>329</v>
      </c>
      <c s="25" t="s">
        <v>47</v>
      </c>
      <c s="30" t="s">
        <v>330</v>
      </c>
      <c s="31" t="s">
        <v>152</v>
      </c>
      <c s="32">
        <v>120</v>
      </c>
      <c s="33">
        <v>0</v>
      </c>
      <c s="33">
        <f>ROUND(ROUND(H62,2)*ROUND(G62,3),2)</f>
      </c>
      <c r="O62">
        <f>(I62*21)/100</f>
      </c>
      <c t="s">
        <v>23</v>
      </c>
    </row>
    <row r="63" spans="1:5" ht="12.75">
      <c r="A63" s="34" t="s">
        <v>50</v>
      </c>
      <c r="E63" s="35" t="s">
        <v>47</v>
      </c>
    </row>
    <row r="64" spans="1:5" ht="89.25">
      <c r="A64" s="36" t="s">
        <v>51</v>
      </c>
      <c r="E64" s="37" t="s">
        <v>826</v>
      </c>
    </row>
    <row r="65" spans="1:5" ht="51">
      <c r="A65" t="s">
        <v>53</v>
      </c>
      <c r="E65" s="35" t="s">
        <v>332</v>
      </c>
    </row>
    <row r="66" spans="1:16" ht="25.5">
      <c r="A66" s="25" t="s">
        <v>45</v>
      </c>
      <c s="29" t="s">
        <v>107</v>
      </c>
      <c s="29" t="s">
        <v>99</v>
      </c>
      <c s="25" t="s">
        <v>47</v>
      </c>
      <c s="30" t="s">
        <v>100</v>
      </c>
      <c s="31" t="s">
        <v>49</v>
      </c>
      <c s="32">
        <v>123.793</v>
      </c>
      <c s="33">
        <v>0</v>
      </c>
      <c s="33">
        <f>ROUND(ROUND(H66,2)*ROUND(G66,3),2)</f>
      </c>
      <c r="O66">
        <f>(I66*21)/100</f>
      </c>
      <c t="s">
        <v>23</v>
      </c>
    </row>
    <row r="67" spans="1:5" ht="12.75">
      <c r="A67" s="34" t="s">
        <v>50</v>
      </c>
      <c r="E67" s="35" t="s">
        <v>47</v>
      </c>
    </row>
    <row r="68" spans="1:5" ht="102">
      <c r="A68" s="36" t="s">
        <v>51</v>
      </c>
      <c r="E68" s="37" t="s">
        <v>827</v>
      </c>
    </row>
    <row r="69" spans="1:5" ht="89.25">
      <c r="A69" t="s">
        <v>53</v>
      </c>
      <c r="E69" s="35" t="s">
        <v>102</v>
      </c>
    </row>
    <row r="70" spans="1:16" ht="12.75">
      <c r="A70" s="25" t="s">
        <v>45</v>
      </c>
      <c s="29" t="s">
        <v>112</v>
      </c>
      <c s="29" t="s">
        <v>334</v>
      </c>
      <c s="25" t="s">
        <v>47</v>
      </c>
      <c s="30" t="s">
        <v>335</v>
      </c>
      <c s="31" t="s">
        <v>49</v>
      </c>
      <c s="32">
        <v>26</v>
      </c>
      <c s="33">
        <v>0</v>
      </c>
      <c s="33">
        <f>ROUND(ROUND(H70,2)*ROUND(G70,3),2)</f>
      </c>
      <c r="O70">
        <f>(I70*21)/100</f>
      </c>
      <c t="s">
        <v>23</v>
      </c>
    </row>
    <row r="71" spans="1:5" ht="12.75">
      <c r="A71" s="34" t="s">
        <v>50</v>
      </c>
      <c r="E71" s="35" t="s">
        <v>47</v>
      </c>
    </row>
    <row r="72" spans="1:5" ht="63.75">
      <c r="A72" s="36" t="s">
        <v>51</v>
      </c>
      <c r="E72" s="37" t="s">
        <v>828</v>
      </c>
    </row>
    <row r="73" spans="1:5" ht="89.25">
      <c r="A73" t="s">
        <v>53</v>
      </c>
      <c r="E73" s="35" t="s">
        <v>102</v>
      </c>
    </row>
    <row r="74" spans="1:16" ht="12.75">
      <c r="A74" s="25" t="s">
        <v>45</v>
      </c>
      <c s="29" t="s">
        <v>116</v>
      </c>
      <c s="29" t="s">
        <v>108</v>
      </c>
      <c s="25" t="s">
        <v>47</v>
      </c>
      <c s="30" t="s">
        <v>109</v>
      </c>
      <c s="31" t="s">
        <v>110</v>
      </c>
      <c s="32">
        <v>22</v>
      </c>
      <c s="33">
        <v>0</v>
      </c>
      <c s="33">
        <f>ROUND(ROUND(H74,2)*ROUND(G74,3),2)</f>
      </c>
      <c r="O74">
        <f>(I74*21)/100</f>
      </c>
      <c t="s">
        <v>23</v>
      </c>
    </row>
    <row r="75" spans="1:5" ht="12.75">
      <c r="A75" s="34" t="s">
        <v>50</v>
      </c>
      <c r="E75" s="35" t="s">
        <v>47</v>
      </c>
    </row>
    <row r="76" spans="1:5" ht="51">
      <c r="A76" s="36" t="s">
        <v>51</v>
      </c>
      <c r="E76" s="37" t="s">
        <v>829</v>
      </c>
    </row>
    <row r="77" spans="1:5" ht="89.25">
      <c r="A77" t="s">
        <v>53</v>
      </c>
      <c r="E77" s="35" t="s">
        <v>102</v>
      </c>
    </row>
    <row r="78" spans="1:16" ht="12.75">
      <c r="A78" s="25" t="s">
        <v>45</v>
      </c>
      <c s="29" t="s">
        <v>121</v>
      </c>
      <c s="29" t="s">
        <v>113</v>
      </c>
      <c s="25" t="s">
        <v>47</v>
      </c>
      <c s="30" t="s">
        <v>114</v>
      </c>
      <c s="31" t="s">
        <v>49</v>
      </c>
      <c s="32">
        <v>0</v>
      </c>
      <c s="33">
        <v>0</v>
      </c>
      <c s="33">
        <f>ROUND(ROUND(H78,2)*ROUND(G78,3),2)</f>
      </c>
      <c r="O78">
        <f>(I78*21)/100</f>
      </c>
      <c t="s">
        <v>23</v>
      </c>
    </row>
    <row r="79" spans="1:5" ht="12.75">
      <c r="A79" s="34" t="s">
        <v>50</v>
      </c>
      <c r="E79" s="35" t="s">
        <v>47</v>
      </c>
    </row>
    <row r="80" spans="1:5" ht="102">
      <c r="A80" s="36" t="s">
        <v>51</v>
      </c>
      <c r="E80" s="37" t="s">
        <v>830</v>
      </c>
    </row>
    <row r="81" spans="1:5" ht="89.25">
      <c r="A81" t="s">
        <v>53</v>
      </c>
      <c r="E81" s="35" t="s">
        <v>102</v>
      </c>
    </row>
    <row r="82" spans="1:16" ht="12.75">
      <c r="A82" s="25" t="s">
        <v>45</v>
      </c>
      <c s="29" t="s">
        <v>126</v>
      </c>
      <c s="29" t="s">
        <v>831</v>
      </c>
      <c s="25" t="s">
        <v>47</v>
      </c>
      <c s="30" t="s">
        <v>832</v>
      </c>
      <c s="31" t="s">
        <v>110</v>
      </c>
      <c s="32">
        <v>40</v>
      </c>
      <c s="33">
        <v>0</v>
      </c>
      <c s="33">
        <f>ROUND(ROUND(H82,2)*ROUND(G82,3),2)</f>
      </c>
      <c r="O82">
        <f>(I82*21)/100</f>
      </c>
      <c t="s">
        <v>23</v>
      </c>
    </row>
    <row r="83" spans="1:5" ht="12.75">
      <c r="A83" s="34" t="s">
        <v>50</v>
      </c>
      <c r="E83" s="35" t="s">
        <v>47</v>
      </c>
    </row>
    <row r="84" spans="1:5" ht="63.75">
      <c r="A84" s="36" t="s">
        <v>51</v>
      </c>
      <c r="E84" s="37" t="s">
        <v>833</v>
      </c>
    </row>
    <row r="85" spans="1:5" ht="102">
      <c r="A85" t="s">
        <v>53</v>
      </c>
      <c r="E85" s="35" t="s">
        <v>834</v>
      </c>
    </row>
    <row r="86" spans="1:16" ht="12.75">
      <c r="A86" s="25" t="s">
        <v>45</v>
      </c>
      <c s="29" t="s">
        <v>131</v>
      </c>
      <c s="29" t="s">
        <v>117</v>
      </c>
      <c s="25" t="s">
        <v>47</v>
      </c>
      <c s="30" t="s">
        <v>118</v>
      </c>
      <c s="31" t="s">
        <v>49</v>
      </c>
      <c s="32">
        <v>17.685</v>
      </c>
      <c s="33">
        <v>0</v>
      </c>
      <c s="33">
        <f>ROUND(ROUND(H86,2)*ROUND(G86,3),2)</f>
      </c>
      <c r="O86">
        <f>(I86*21)/100</f>
      </c>
      <c t="s">
        <v>23</v>
      </c>
    </row>
    <row r="87" spans="1:5" ht="12.75">
      <c r="A87" s="34" t="s">
        <v>50</v>
      </c>
      <c r="E87" s="35" t="s">
        <v>47</v>
      </c>
    </row>
    <row r="88" spans="1:5" ht="102">
      <c r="A88" s="36" t="s">
        <v>51</v>
      </c>
      <c r="E88" s="37" t="s">
        <v>835</v>
      </c>
    </row>
    <row r="89" spans="1:5" ht="63.75">
      <c r="A89" t="s">
        <v>53</v>
      </c>
      <c r="E89" s="35" t="s">
        <v>120</v>
      </c>
    </row>
    <row r="90" spans="1:16" ht="12.75">
      <c r="A90" s="25" t="s">
        <v>45</v>
      </c>
      <c s="29" t="s">
        <v>135</v>
      </c>
      <c s="29" t="s">
        <v>346</v>
      </c>
      <c s="25" t="s">
        <v>47</v>
      </c>
      <c s="30" t="s">
        <v>347</v>
      </c>
      <c s="31" t="s">
        <v>49</v>
      </c>
      <c s="32">
        <v>31.2</v>
      </c>
      <c s="33">
        <v>0</v>
      </c>
      <c s="33">
        <f>ROUND(ROUND(H90,2)*ROUND(G90,3),2)</f>
      </c>
      <c r="O90">
        <f>(I90*21)/100</f>
      </c>
      <c t="s">
        <v>23</v>
      </c>
    </row>
    <row r="91" spans="1:5" ht="12.75">
      <c r="A91" s="34" t="s">
        <v>50</v>
      </c>
      <c r="E91" s="35" t="s">
        <v>47</v>
      </c>
    </row>
    <row r="92" spans="1:5" ht="63.75">
      <c r="A92" s="36" t="s">
        <v>51</v>
      </c>
      <c r="E92" s="37" t="s">
        <v>836</v>
      </c>
    </row>
    <row r="93" spans="1:5" ht="395.25">
      <c r="A93" t="s">
        <v>53</v>
      </c>
      <c r="E93" s="35" t="s">
        <v>349</v>
      </c>
    </row>
    <row r="94" spans="1:16" ht="12.75">
      <c r="A94" s="25" t="s">
        <v>45</v>
      </c>
      <c s="29" t="s">
        <v>140</v>
      </c>
      <c s="29" t="s">
        <v>122</v>
      </c>
      <c s="25" t="s">
        <v>47</v>
      </c>
      <c s="30" t="s">
        <v>123</v>
      </c>
      <c s="31" t="s">
        <v>49</v>
      </c>
      <c s="32">
        <v>46.205</v>
      </c>
      <c s="33">
        <v>0</v>
      </c>
      <c s="33">
        <f>ROUND(ROUND(H94,2)*ROUND(G94,3),2)</f>
      </c>
      <c r="O94">
        <f>(I94*21)/100</f>
      </c>
      <c t="s">
        <v>23</v>
      </c>
    </row>
    <row r="95" spans="1:5" ht="12.75">
      <c r="A95" s="34" t="s">
        <v>50</v>
      </c>
      <c r="E95" s="35" t="s">
        <v>47</v>
      </c>
    </row>
    <row r="96" spans="1:5" ht="114.75">
      <c r="A96" s="36" t="s">
        <v>51</v>
      </c>
      <c r="E96" s="37" t="s">
        <v>837</v>
      </c>
    </row>
    <row r="97" spans="1:5" ht="318.75">
      <c r="A97" t="s">
        <v>53</v>
      </c>
      <c r="E97" s="35" t="s">
        <v>125</v>
      </c>
    </row>
    <row r="98" spans="1:16" ht="12.75">
      <c r="A98" s="25" t="s">
        <v>45</v>
      </c>
      <c s="29" t="s">
        <v>144</v>
      </c>
      <c s="29" t="s">
        <v>838</v>
      </c>
      <c s="25" t="s">
        <v>307</v>
      </c>
      <c s="30" t="s">
        <v>839</v>
      </c>
      <c s="31" t="s">
        <v>49</v>
      </c>
      <c s="32">
        <v>45.321</v>
      </c>
      <c s="33">
        <v>0</v>
      </c>
      <c s="33">
        <f>ROUND(ROUND(H98,2)*ROUND(G98,3),2)</f>
      </c>
      <c r="O98">
        <f>(I98*21)/100</f>
      </c>
      <c t="s">
        <v>23</v>
      </c>
    </row>
    <row r="99" spans="1:5" ht="12.75">
      <c r="A99" s="34" t="s">
        <v>50</v>
      </c>
      <c r="E99" s="35" t="s">
        <v>47</v>
      </c>
    </row>
    <row r="100" spans="1:5" ht="76.5">
      <c r="A100" s="36" t="s">
        <v>51</v>
      </c>
      <c r="E100" s="37" t="s">
        <v>840</v>
      </c>
    </row>
    <row r="101" spans="1:5" ht="89.25">
      <c r="A101" t="s">
        <v>53</v>
      </c>
      <c r="E101" s="35" t="s">
        <v>354</v>
      </c>
    </row>
    <row r="102" spans="1:16" ht="12.75">
      <c r="A102" s="25" t="s">
        <v>45</v>
      </c>
      <c s="29" t="s">
        <v>149</v>
      </c>
      <c s="29" t="s">
        <v>127</v>
      </c>
      <c s="25" t="s">
        <v>47</v>
      </c>
      <c s="30" t="s">
        <v>128</v>
      </c>
      <c s="31" t="s">
        <v>49</v>
      </c>
      <c s="32">
        <v>144.44</v>
      </c>
      <c s="33">
        <v>0</v>
      </c>
      <c s="33">
        <f>ROUND(ROUND(H102,2)*ROUND(G102,3),2)</f>
      </c>
      <c r="O102">
        <f>(I102*21)/100</f>
      </c>
      <c t="s">
        <v>23</v>
      </c>
    </row>
    <row r="103" spans="1:5" ht="12.75">
      <c r="A103" s="34" t="s">
        <v>50</v>
      </c>
      <c r="E103" s="35" t="s">
        <v>47</v>
      </c>
    </row>
    <row r="104" spans="1:5" ht="89.25">
      <c r="A104" s="36" t="s">
        <v>51</v>
      </c>
      <c r="E104" s="37" t="s">
        <v>841</v>
      </c>
    </row>
    <row r="105" spans="1:5" ht="344.25">
      <c r="A105" t="s">
        <v>53</v>
      </c>
      <c r="E105" s="35" t="s">
        <v>130</v>
      </c>
    </row>
    <row r="106" spans="1:16" ht="12.75">
      <c r="A106" s="25" t="s">
        <v>45</v>
      </c>
      <c s="29" t="s">
        <v>155</v>
      </c>
      <c s="29" t="s">
        <v>132</v>
      </c>
      <c s="25" t="s">
        <v>47</v>
      </c>
      <c s="30" t="s">
        <v>133</v>
      </c>
      <c s="31" t="s">
        <v>49</v>
      </c>
      <c s="32">
        <v>7.124</v>
      </c>
      <c s="33">
        <v>0</v>
      </c>
      <c s="33">
        <f>ROUND(ROUND(H106,2)*ROUND(G106,3),2)</f>
      </c>
      <c r="O106">
        <f>(I106*21)/100</f>
      </c>
      <c t="s">
        <v>23</v>
      </c>
    </row>
    <row r="107" spans="1:5" ht="12.75">
      <c r="A107" s="34" t="s">
        <v>50</v>
      </c>
      <c r="E107" s="35" t="s">
        <v>47</v>
      </c>
    </row>
    <row r="108" spans="1:5" ht="51">
      <c r="A108" s="36" t="s">
        <v>51</v>
      </c>
      <c r="E108" s="37" t="s">
        <v>842</v>
      </c>
    </row>
    <row r="109" spans="1:5" ht="344.25">
      <c r="A109" t="s">
        <v>53</v>
      </c>
      <c r="E109" s="35" t="s">
        <v>130</v>
      </c>
    </row>
    <row r="110" spans="1:16" ht="12.75">
      <c r="A110" s="25" t="s">
        <v>45</v>
      </c>
      <c s="29" t="s">
        <v>160</v>
      </c>
      <c s="29" t="s">
        <v>136</v>
      </c>
      <c s="25" t="s">
        <v>47</v>
      </c>
      <c s="30" t="s">
        <v>137</v>
      </c>
      <c s="31" t="s">
        <v>49</v>
      </c>
      <c s="32">
        <v>245.73</v>
      </c>
      <c s="33">
        <v>0</v>
      </c>
      <c s="33">
        <f>ROUND(ROUND(H110,2)*ROUND(G110,3),2)</f>
      </c>
      <c r="O110">
        <f>(I110*21)/100</f>
      </c>
      <c t="s">
        <v>23</v>
      </c>
    </row>
    <row r="111" spans="1:5" ht="12.75">
      <c r="A111" s="34" t="s">
        <v>50</v>
      </c>
      <c r="E111" s="35" t="s">
        <v>47</v>
      </c>
    </row>
    <row r="112" spans="1:5" ht="89.25">
      <c r="A112" s="36" t="s">
        <v>51</v>
      </c>
      <c r="E112" s="37" t="s">
        <v>843</v>
      </c>
    </row>
    <row r="113" spans="1:5" ht="216.75">
      <c r="A113" t="s">
        <v>53</v>
      </c>
      <c r="E113" s="35" t="s">
        <v>139</v>
      </c>
    </row>
    <row r="114" spans="1:16" ht="12.75">
      <c r="A114" s="25" t="s">
        <v>45</v>
      </c>
      <c s="29" t="s">
        <v>165</v>
      </c>
      <c s="29" t="s">
        <v>362</v>
      </c>
      <c s="25" t="s">
        <v>47</v>
      </c>
      <c s="30" t="s">
        <v>363</v>
      </c>
      <c s="31" t="s">
        <v>49</v>
      </c>
      <c s="32">
        <v>28.25</v>
      </c>
      <c s="33">
        <v>0</v>
      </c>
      <c s="33">
        <f>ROUND(ROUND(H114,2)*ROUND(G114,3),2)</f>
      </c>
      <c r="O114">
        <f>(I114*21)/100</f>
      </c>
      <c t="s">
        <v>23</v>
      </c>
    </row>
    <row r="115" spans="1:5" ht="12.75">
      <c r="A115" s="34" t="s">
        <v>50</v>
      </c>
      <c r="E115" s="35" t="s">
        <v>47</v>
      </c>
    </row>
    <row r="116" spans="1:5" ht="51">
      <c r="A116" s="36" t="s">
        <v>51</v>
      </c>
      <c r="E116" s="37" t="s">
        <v>844</v>
      </c>
    </row>
    <row r="117" spans="1:5" ht="255">
      <c r="A117" t="s">
        <v>53</v>
      </c>
      <c r="E117" s="35" t="s">
        <v>365</v>
      </c>
    </row>
    <row r="118" spans="1:16" ht="12.75">
      <c r="A118" s="25" t="s">
        <v>45</v>
      </c>
      <c s="29" t="s">
        <v>169</v>
      </c>
      <c s="29" t="s">
        <v>473</v>
      </c>
      <c s="25" t="s">
        <v>47</v>
      </c>
      <c s="30" t="s">
        <v>474</v>
      </c>
      <c s="31" t="s">
        <v>49</v>
      </c>
      <c s="32">
        <v>28.25</v>
      </c>
      <c s="33">
        <v>0</v>
      </c>
      <c s="33">
        <f>ROUND(ROUND(H118,2)*ROUND(G118,3),2)</f>
      </c>
      <c r="O118">
        <f>(I118*21)/100</f>
      </c>
      <c t="s">
        <v>23</v>
      </c>
    </row>
    <row r="119" spans="1:5" ht="12.75">
      <c r="A119" s="34" t="s">
        <v>50</v>
      </c>
      <c r="E119" s="35" t="s">
        <v>47</v>
      </c>
    </row>
    <row r="120" spans="1:5" ht="51">
      <c r="A120" s="36" t="s">
        <v>51</v>
      </c>
      <c r="E120" s="37" t="s">
        <v>844</v>
      </c>
    </row>
    <row r="121" spans="1:5" ht="255">
      <c r="A121" t="s">
        <v>53</v>
      </c>
      <c r="E121" s="35" t="s">
        <v>476</v>
      </c>
    </row>
    <row r="122" spans="1:16" ht="12.75">
      <c r="A122" s="25" t="s">
        <v>45</v>
      </c>
      <c s="29" t="s">
        <v>175</v>
      </c>
      <c s="29" t="s">
        <v>845</v>
      </c>
      <c s="25" t="s">
        <v>47</v>
      </c>
      <c s="30" t="s">
        <v>846</v>
      </c>
      <c s="31" t="s">
        <v>49</v>
      </c>
      <c s="32">
        <v>25</v>
      </c>
      <c s="33">
        <v>0</v>
      </c>
      <c s="33">
        <f>ROUND(ROUND(H122,2)*ROUND(G122,3),2)</f>
      </c>
      <c r="O122">
        <f>(I122*21)/100</f>
      </c>
      <c t="s">
        <v>23</v>
      </c>
    </row>
    <row r="123" spans="1:5" ht="12.75">
      <c r="A123" s="34" t="s">
        <v>50</v>
      </c>
      <c r="E123" s="35" t="s">
        <v>47</v>
      </c>
    </row>
    <row r="124" spans="1:5" ht="38.25">
      <c r="A124" s="36" t="s">
        <v>51</v>
      </c>
      <c r="E124" s="37" t="s">
        <v>847</v>
      </c>
    </row>
    <row r="125" spans="1:5" ht="293.25">
      <c r="A125" t="s">
        <v>53</v>
      </c>
      <c r="E125" s="35" t="s">
        <v>848</v>
      </c>
    </row>
    <row r="126" spans="1:16" ht="12.75">
      <c r="A126" s="25" t="s">
        <v>45</v>
      </c>
      <c s="29" t="s">
        <v>180</v>
      </c>
      <c s="29" t="s">
        <v>150</v>
      </c>
      <c s="25" t="s">
        <v>47</v>
      </c>
      <c s="30" t="s">
        <v>151</v>
      </c>
      <c s="31" t="s">
        <v>152</v>
      </c>
      <c s="32">
        <v>245.488</v>
      </c>
      <c s="33">
        <v>0</v>
      </c>
      <c s="33">
        <f>ROUND(ROUND(H126,2)*ROUND(G126,3),2)</f>
      </c>
      <c r="O126">
        <f>(I126*21)/100</f>
      </c>
      <c t="s">
        <v>23</v>
      </c>
    </row>
    <row r="127" spans="1:5" ht="12.75">
      <c r="A127" s="34" t="s">
        <v>50</v>
      </c>
      <c r="E127" s="35" t="s">
        <v>47</v>
      </c>
    </row>
    <row r="128" spans="1:5" ht="76.5">
      <c r="A128" s="36" t="s">
        <v>51</v>
      </c>
      <c r="E128" s="37" t="s">
        <v>849</v>
      </c>
    </row>
    <row r="129" spans="1:5" ht="51">
      <c r="A129" t="s">
        <v>53</v>
      </c>
      <c r="E129" s="35" t="s">
        <v>154</v>
      </c>
    </row>
    <row r="130" spans="1:16" ht="12.75">
      <c r="A130" s="25" t="s">
        <v>45</v>
      </c>
      <c s="29" t="s">
        <v>185</v>
      </c>
      <c s="29" t="s">
        <v>156</v>
      </c>
      <c s="25" t="s">
        <v>47</v>
      </c>
      <c s="30" t="s">
        <v>157</v>
      </c>
      <c s="31" t="s">
        <v>152</v>
      </c>
      <c s="32">
        <v>323.04</v>
      </c>
      <c s="33">
        <v>0</v>
      </c>
      <c s="33">
        <f>ROUND(ROUND(H130,2)*ROUND(G130,3),2)</f>
      </c>
      <c r="O130">
        <f>(I130*21)/100</f>
      </c>
      <c t="s">
        <v>23</v>
      </c>
    </row>
    <row r="131" spans="1:5" ht="12.75">
      <c r="A131" s="34" t="s">
        <v>50</v>
      </c>
      <c r="E131" s="35" t="s">
        <v>47</v>
      </c>
    </row>
    <row r="132" spans="1:5" ht="76.5">
      <c r="A132" s="36" t="s">
        <v>51</v>
      </c>
      <c r="E132" s="37" t="s">
        <v>850</v>
      </c>
    </row>
    <row r="133" spans="1:5" ht="51">
      <c r="A133" t="s">
        <v>53</v>
      </c>
      <c r="E133" s="35" t="s">
        <v>159</v>
      </c>
    </row>
    <row r="134" spans="1:16" ht="12.75">
      <c r="A134" s="25" t="s">
        <v>45</v>
      </c>
      <c s="29" t="s">
        <v>189</v>
      </c>
      <c s="29" t="s">
        <v>483</v>
      </c>
      <c s="25" t="s">
        <v>47</v>
      </c>
      <c s="30" t="s">
        <v>484</v>
      </c>
      <c s="31" t="s">
        <v>152</v>
      </c>
      <c s="32">
        <v>97.2</v>
      </c>
      <c s="33">
        <v>0</v>
      </c>
      <c s="33">
        <f>ROUND(ROUND(H134,2)*ROUND(G134,3),2)</f>
      </c>
      <c r="O134">
        <f>(I134*21)/100</f>
      </c>
      <c t="s">
        <v>23</v>
      </c>
    </row>
    <row r="135" spans="1:5" ht="12.75">
      <c r="A135" s="34" t="s">
        <v>50</v>
      </c>
      <c r="E135" s="35" t="s">
        <v>47</v>
      </c>
    </row>
    <row r="136" spans="1:5" ht="12.75">
      <c r="A136" s="36" t="s">
        <v>51</v>
      </c>
      <c r="E136" s="37" t="s">
        <v>851</v>
      </c>
    </row>
    <row r="137" spans="1:5" ht="63.75">
      <c r="A137" t="s">
        <v>53</v>
      </c>
      <c r="E137" s="35" t="s">
        <v>164</v>
      </c>
    </row>
    <row r="138" spans="1:16" ht="12.75">
      <c r="A138" s="25" t="s">
        <v>45</v>
      </c>
      <c s="29" t="s">
        <v>194</v>
      </c>
      <c s="29" t="s">
        <v>852</v>
      </c>
      <c s="25" t="s">
        <v>47</v>
      </c>
      <c s="30" t="s">
        <v>853</v>
      </c>
      <c s="31" t="s">
        <v>152</v>
      </c>
      <c s="32">
        <v>22.5</v>
      </c>
      <c s="33">
        <v>0</v>
      </c>
      <c s="33">
        <f>ROUND(ROUND(H138,2)*ROUND(G138,3),2)</f>
      </c>
      <c r="O138">
        <f>(I138*21)/100</f>
      </c>
      <c t="s">
        <v>23</v>
      </c>
    </row>
    <row r="139" spans="1:5" ht="12.75">
      <c r="A139" s="34" t="s">
        <v>50</v>
      </c>
      <c r="E139" s="35" t="s">
        <v>47</v>
      </c>
    </row>
    <row r="140" spans="1:5" ht="12.75">
      <c r="A140" s="36" t="s">
        <v>51</v>
      </c>
      <c r="E140" s="37" t="s">
        <v>854</v>
      </c>
    </row>
    <row r="141" spans="1:5" ht="63.75">
      <c r="A141" t="s">
        <v>53</v>
      </c>
      <c r="E141" s="35" t="s">
        <v>855</v>
      </c>
    </row>
    <row r="142" spans="1:16" ht="12.75">
      <c r="A142" s="25" t="s">
        <v>45</v>
      </c>
      <c s="29" t="s">
        <v>198</v>
      </c>
      <c s="29" t="s">
        <v>166</v>
      </c>
      <c s="25" t="s">
        <v>47</v>
      </c>
      <c s="30" t="s">
        <v>167</v>
      </c>
      <c s="31" t="s">
        <v>152</v>
      </c>
      <c s="32">
        <v>119.7</v>
      </c>
      <c s="33">
        <v>0</v>
      </c>
      <c s="33">
        <f>ROUND(ROUND(H142,2)*ROUND(G142,3),2)</f>
      </c>
      <c r="O142">
        <f>(I142*21)/100</f>
      </c>
      <c t="s">
        <v>23</v>
      </c>
    </row>
    <row r="143" spans="1:5" ht="12.75">
      <c r="A143" s="34" t="s">
        <v>50</v>
      </c>
      <c r="E143" s="35" t="s">
        <v>47</v>
      </c>
    </row>
    <row r="144" spans="1:5" ht="51">
      <c r="A144" s="36" t="s">
        <v>51</v>
      </c>
      <c r="E144" s="37" t="s">
        <v>856</v>
      </c>
    </row>
    <row r="145" spans="1:5" ht="63.75">
      <c r="A145" t="s">
        <v>53</v>
      </c>
      <c r="E145" s="35" t="s">
        <v>168</v>
      </c>
    </row>
    <row r="146" spans="1:16" ht="12.75">
      <c r="A146" s="25" t="s">
        <v>45</v>
      </c>
      <c s="29" t="s">
        <v>202</v>
      </c>
      <c s="29" t="s">
        <v>170</v>
      </c>
      <c s="25" t="s">
        <v>47</v>
      </c>
      <c s="30" t="s">
        <v>171</v>
      </c>
      <c s="31" t="s">
        <v>152</v>
      </c>
      <c s="32">
        <v>119.7</v>
      </c>
      <c s="33">
        <v>0</v>
      </c>
      <c s="33">
        <f>ROUND(ROUND(H146,2)*ROUND(G146,3),2)</f>
      </c>
      <c r="O146">
        <f>(I146*21)/100</f>
      </c>
      <c t="s">
        <v>23</v>
      </c>
    </row>
    <row r="147" spans="1:5" ht="12.75">
      <c r="A147" s="34" t="s">
        <v>50</v>
      </c>
      <c r="E147" s="35" t="s">
        <v>47</v>
      </c>
    </row>
    <row r="148" spans="1:5" ht="51">
      <c r="A148" s="36" t="s">
        <v>51</v>
      </c>
      <c r="E148" s="37" t="s">
        <v>856</v>
      </c>
    </row>
    <row r="149" spans="1:5" ht="76.5">
      <c r="A149" t="s">
        <v>53</v>
      </c>
      <c r="E149" s="35" t="s">
        <v>173</v>
      </c>
    </row>
    <row r="150" spans="1:18" ht="12.75" customHeight="1">
      <c r="A150" s="6" t="s">
        <v>43</v>
      </c>
      <c s="6"/>
      <c s="39" t="s">
        <v>23</v>
      </c>
      <c s="6"/>
      <c s="27" t="s">
        <v>490</v>
      </c>
      <c s="6"/>
      <c s="6"/>
      <c s="6"/>
      <c s="40">
        <f>0+Q150</f>
      </c>
      <c r="O150">
        <f>0+R150</f>
      </c>
      <c r="Q150">
        <f>0+I151+I155+I159+I163+I167+I171+I175+I179+I183+I187+I191</f>
      </c>
      <c>
        <f>0+O151+O155+O159+O163+O167+O171+O175+O179+O183+O187+O191</f>
      </c>
    </row>
    <row r="151" spans="1:16" ht="12.75">
      <c r="A151" s="25" t="s">
        <v>45</v>
      </c>
      <c s="29" t="s">
        <v>207</v>
      </c>
      <c s="29" t="s">
        <v>857</v>
      </c>
      <c s="25" t="s">
        <v>47</v>
      </c>
      <c s="30" t="s">
        <v>858</v>
      </c>
      <c s="31" t="s">
        <v>110</v>
      </c>
      <c s="32">
        <v>17</v>
      </c>
      <c s="33">
        <v>0</v>
      </c>
      <c s="33">
        <f>ROUND(ROUND(H151,2)*ROUND(G151,3),2)</f>
      </c>
      <c r="O151">
        <f>(I151*21)/100</f>
      </c>
      <c t="s">
        <v>23</v>
      </c>
    </row>
    <row r="152" spans="1:5" ht="12.75">
      <c r="A152" s="34" t="s">
        <v>50</v>
      </c>
      <c r="E152" s="35" t="s">
        <v>47</v>
      </c>
    </row>
    <row r="153" spans="1:5" ht="51">
      <c r="A153" s="36" t="s">
        <v>51</v>
      </c>
      <c r="E153" s="37" t="s">
        <v>859</v>
      </c>
    </row>
    <row r="154" spans="1:5" ht="191.25">
      <c r="A154" t="s">
        <v>53</v>
      </c>
      <c r="E154" s="35" t="s">
        <v>860</v>
      </c>
    </row>
    <row r="155" spans="1:16" ht="12.75">
      <c r="A155" s="25" t="s">
        <v>45</v>
      </c>
      <c s="29" t="s">
        <v>211</v>
      </c>
      <c s="29" t="s">
        <v>491</v>
      </c>
      <c s="25" t="s">
        <v>47</v>
      </c>
      <c s="30" t="s">
        <v>492</v>
      </c>
      <c s="31" t="s">
        <v>49</v>
      </c>
      <c s="32">
        <v>0.157</v>
      </c>
      <c s="33">
        <v>0</v>
      </c>
      <c s="33">
        <f>ROUND(ROUND(H155,2)*ROUND(G155,3),2)</f>
      </c>
      <c r="O155">
        <f>(I155*21)/100</f>
      </c>
      <c t="s">
        <v>23</v>
      </c>
    </row>
    <row r="156" spans="1:5" ht="12.75">
      <c r="A156" s="34" t="s">
        <v>50</v>
      </c>
      <c r="E156" s="35" t="s">
        <v>47</v>
      </c>
    </row>
    <row r="157" spans="1:5" ht="25.5">
      <c r="A157" s="36" t="s">
        <v>51</v>
      </c>
      <c r="E157" s="37" t="s">
        <v>861</v>
      </c>
    </row>
    <row r="158" spans="1:5" ht="76.5">
      <c r="A158" t="s">
        <v>53</v>
      </c>
      <c r="E158" s="35" t="s">
        <v>494</v>
      </c>
    </row>
    <row r="159" spans="1:16" ht="12.75">
      <c r="A159" s="25" t="s">
        <v>45</v>
      </c>
      <c s="29" t="s">
        <v>215</v>
      </c>
      <c s="29" t="s">
        <v>862</v>
      </c>
      <c s="25" t="s">
        <v>47</v>
      </c>
      <c s="30" t="s">
        <v>863</v>
      </c>
      <c s="31" t="s">
        <v>57</v>
      </c>
      <c s="32">
        <v>2.426</v>
      </c>
      <c s="33">
        <v>0</v>
      </c>
      <c s="33">
        <f>ROUND(ROUND(H159,2)*ROUND(G159,3),2)</f>
      </c>
      <c r="O159">
        <f>(I159*21)/100</f>
      </c>
      <c t="s">
        <v>23</v>
      </c>
    </row>
    <row r="160" spans="1:5" ht="12.75">
      <c r="A160" s="34" t="s">
        <v>50</v>
      </c>
      <c r="E160" s="35" t="s">
        <v>47</v>
      </c>
    </row>
    <row r="161" spans="1:5" ht="76.5">
      <c r="A161" s="36" t="s">
        <v>51</v>
      </c>
      <c r="E161" s="37" t="s">
        <v>864</v>
      </c>
    </row>
    <row r="162" spans="1:5" ht="102">
      <c r="A162" t="s">
        <v>53</v>
      </c>
      <c r="E162" s="35" t="s">
        <v>865</v>
      </c>
    </row>
    <row r="163" spans="1:16" ht="12.75">
      <c r="A163" s="25" t="s">
        <v>45</v>
      </c>
      <c s="29" t="s">
        <v>221</v>
      </c>
      <c s="29" t="s">
        <v>499</v>
      </c>
      <c s="25" t="s">
        <v>47</v>
      </c>
      <c s="30" t="s">
        <v>500</v>
      </c>
      <c s="31" t="s">
        <v>152</v>
      </c>
      <c s="32">
        <v>19</v>
      </c>
      <c s="33">
        <v>0</v>
      </c>
      <c s="33">
        <f>ROUND(ROUND(H163,2)*ROUND(G163,3),2)</f>
      </c>
      <c r="O163">
        <f>(I163*21)/100</f>
      </c>
      <c t="s">
        <v>23</v>
      </c>
    </row>
    <row r="164" spans="1:5" ht="12.75">
      <c r="A164" s="34" t="s">
        <v>50</v>
      </c>
      <c r="E164" s="35" t="s">
        <v>47</v>
      </c>
    </row>
    <row r="165" spans="1:5" ht="76.5">
      <c r="A165" s="36" t="s">
        <v>51</v>
      </c>
      <c r="E165" s="37" t="s">
        <v>866</v>
      </c>
    </row>
    <row r="166" spans="1:5" ht="76.5">
      <c r="A166" t="s">
        <v>53</v>
      </c>
      <c r="E166" s="35" t="s">
        <v>502</v>
      </c>
    </row>
    <row r="167" spans="1:16" ht="12.75">
      <c r="A167" s="25" t="s">
        <v>45</v>
      </c>
      <c s="29" t="s">
        <v>226</v>
      </c>
      <c s="29" t="s">
        <v>867</v>
      </c>
      <c s="25" t="s">
        <v>47</v>
      </c>
      <c s="30" t="s">
        <v>868</v>
      </c>
      <c s="31" t="s">
        <v>110</v>
      </c>
      <c s="32">
        <v>192</v>
      </c>
      <c s="33">
        <v>0</v>
      </c>
      <c s="33">
        <f>ROUND(ROUND(H167,2)*ROUND(G167,3),2)</f>
      </c>
      <c r="O167">
        <f>(I167*21)/100</f>
      </c>
      <c t="s">
        <v>23</v>
      </c>
    </row>
    <row r="168" spans="1:5" ht="12.75">
      <c r="A168" s="34" t="s">
        <v>50</v>
      </c>
      <c r="E168" s="35" t="s">
        <v>47</v>
      </c>
    </row>
    <row r="169" spans="1:5" ht="114.75">
      <c r="A169" s="36" t="s">
        <v>51</v>
      </c>
      <c r="E169" s="37" t="s">
        <v>869</v>
      </c>
    </row>
    <row r="170" spans="1:5" ht="102">
      <c r="A170" t="s">
        <v>53</v>
      </c>
      <c r="E170" s="35" t="s">
        <v>870</v>
      </c>
    </row>
    <row r="171" spans="1:16" ht="12.75">
      <c r="A171" s="25" t="s">
        <v>45</v>
      </c>
      <c s="29" t="s">
        <v>230</v>
      </c>
      <c s="29" t="s">
        <v>871</v>
      </c>
      <c s="25" t="s">
        <v>47</v>
      </c>
      <c s="30" t="s">
        <v>872</v>
      </c>
      <c s="31" t="s">
        <v>110</v>
      </c>
      <c s="32">
        <v>192</v>
      </c>
      <c s="33">
        <v>0</v>
      </c>
      <c s="33">
        <f>ROUND(ROUND(H171,2)*ROUND(G171,3),2)</f>
      </c>
      <c r="O171">
        <f>(I171*21)/100</f>
      </c>
      <c t="s">
        <v>23</v>
      </c>
    </row>
    <row r="172" spans="1:5" ht="12.75">
      <c r="A172" s="34" t="s">
        <v>50</v>
      </c>
      <c r="E172" s="35" t="s">
        <v>47</v>
      </c>
    </row>
    <row r="173" spans="1:5" ht="140.25">
      <c r="A173" s="36" t="s">
        <v>51</v>
      </c>
      <c r="E173" s="37" t="s">
        <v>873</v>
      </c>
    </row>
    <row r="174" spans="1:5" ht="89.25">
      <c r="A174" t="s">
        <v>53</v>
      </c>
      <c r="E174" s="35" t="s">
        <v>506</v>
      </c>
    </row>
    <row r="175" spans="1:16" ht="12.75">
      <c r="A175" s="25" t="s">
        <v>45</v>
      </c>
      <c s="29" t="s">
        <v>234</v>
      </c>
      <c s="29" t="s">
        <v>507</v>
      </c>
      <c s="25" t="s">
        <v>47</v>
      </c>
      <c s="30" t="s">
        <v>508</v>
      </c>
      <c s="31" t="s">
        <v>110</v>
      </c>
      <c s="32">
        <v>72</v>
      </c>
      <c s="33">
        <v>0</v>
      </c>
      <c s="33">
        <f>ROUND(ROUND(H175,2)*ROUND(G175,3),2)</f>
      </c>
      <c r="O175">
        <f>(I175*21)/100</f>
      </c>
      <c t="s">
        <v>23</v>
      </c>
    </row>
    <row r="176" spans="1:5" ht="12.75">
      <c r="A176" s="34" t="s">
        <v>50</v>
      </c>
      <c r="E176" s="35" t="s">
        <v>47</v>
      </c>
    </row>
    <row r="177" spans="1:5" ht="102">
      <c r="A177" s="36" t="s">
        <v>51</v>
      </c>
      <c r="E177" s="37" t="s">
        <v>874</v>
      </c>
    </row>
    <row r="178" spans="1:5" ht="89.25">
      <c r="A178" t="s">
        <v>53</v>
      </c>
      <c r="E178" s="35" t="s">
        <v>506</v>
      </c>
    </row>
    <row r="179" spans="1:16" ht="12.75">
      <c r="A179" s="25" t="s">
        <v>45</v>
      </c>
      <c s="29" t="s">
        <v>240</v>
      </c>
      <c s="29" t="s">
        <v>510</v>
      </c>
      <c s="25" t="s">
        <v>47</v>
      </c>
      <c s="30" t="s">
        <v>511</v>
      </c>
      <c s="31" t="s">
        <v>49</v>
      </c>
      <c s="32">
        <v>17.772</v>
      </c>
      <c s="33">
        <v>0</v>
      </c>
      <c s="33">
        <f>ROUND(ROUND(H179,2)*ROUND(G179,3),2)</f>
      </c>
      <c r="O179">
        <f>(I179*21)/100</f>
      </c>
      <c t="s">
        <v>23</v>
      </c>
    </row>
    <row r="180" spans="1:5" ht="12.75">
      <c r="A180" s="34" t="s">
        <v>50</v>
      </c>
      <c r="E180" s="35" t="s">
        <v>47</v>
      </c>
    </row>
    <row r="181" spans="1:5" ht="63.75">
      <c r="A181" s="36" t="s">
        <v>51</v>
      </c>
      <c r="E181" s="37" t="s">
        <v>875</v>
      </c>
    </row>
    <row r="182" spans="1:5" ht="395.25">
      <c r="A182" t="s">
        <v>53</v>
      </c>
      <c r="E182" s="35" t="s">
        <v>513</v>
      </c>
    </row>
    <row r="183" spans="1:16" ht="12.75">
      <c r="A183" s="25" t="s">
        <v>45</v>
      </c>
      <c s="29" t="s">
        <v>247</v>
      </c>
      <c s="29" t="s">
        <v>514</v>
      </c>
      <c s="25" t="s">
        <v>47</v>
      </c>
      <c s="30" t="s">
        <v>515</v>
      </c>
      <c s="31" t="s">
        <v>57</v>
      </c>
      <c s="32">
        <v>3.554</v>
      </c>
      <c s="33">
        <v>0</v>
      </c>
      <c s="33">
        <f>ROUND(ROUND(H183,2)*ROUND(G183,3),2)</f>
      </c>
      <c r="O183">
        <f>(I183*21)/100</f>
      </c>
      <c t="s">
        <v>23</v>
      </c>
    </row>
    <row r="184" spans="1:5" ht="12.75">
      <c r="A184" s="34" t="s">
        <v>50</v>
      </c>
      <c r="E184" s="35" t="s">
        <v>47</v>
      </c>
    </row>
    <row r="185" spans="1:5" ht="51">
      <c r="A185" s="36" t="s">
        <v>51</v>
      </c>
      <c r="E185" s="37" t="s">
        <v>876</v>
      </c>
    </row>
    <row r="186" spans="1:5" ht="306">
      <c r="A186" t="s">
        <v>53</v>
      </c>
      <c r="E186" s="35" t="s">
        <v>517</v>
      </c>
    </row>
    <row r="187" spans="1:16" ht="12.75">
      <c r="A187" s="25" t="s">
        <v>45</v>
      </c>
      <c s="29" t="s">
        <v>252</v>
      </c>
      <c s="29" t="s">
        <v>525</v>
      </c>
      <c s="25" t="s">
        <v>47</v>
      </c>
      <c s="30" t="s">
        <v>526</v>
      </c>
      <c s="31" t="s">
        <v>152</v>
      </c>
      <c s="32">
        <v>142.4</v>
      </c>
      <c s="33">
        <v>0</v>
      </c>
      <c s="33">
        <f>ROUND(ROUND(H187,2)*ROUND(G187,3),2)</f>
      </c>
      <c r="O187">
        <f>(I187*21)/100</f>
      </c>
      <c t="s">
        <v>23</v>
      </c>
    </row>
    <row r="188" spans="1:5" ht="12.75">
      <c r="A188" s="34" t="s">
        <v>50</v>
      </c>
      <c r="E188" s="35" t="s">
        <v>47</v>
      </c>
    </row>
    <row r="189" spans="1:5" ht="25.5">
      <c r="A189" s="36" t="s">
        <v>51</v>
      </c>
      <c r="E189" s="37" t="s">
        <v>877</v>
      </c>
    </row>
    <row r="190" spans="1:5" ht="153">
      <c r="A190" t="s">
        <v>53</v>
      </c>
      <c r="E190" s="35" t="s">
        <v>528</v>
      </c>
    </row>
    <row r="191" spans="1:16" ht="12.75">
      <c r="A191" s="25" t="s">
        <v>45</v>
      </c>
      <c s="29" t="s">
        <v>256</v>
      </c>
      <c s="29" t="s">
        <v>529</v>
      </c>
      <c s="25" t="s">
        <v>47</v>
      </c>
      <c s="30" t="s">
        <v>530</v>
      </c>
      <c s="31" t="s">
        <v>152</v>
      </c>
      <c s="32">
        <v>71.2</v>
      </c>
      <c s="33">
        <v>0</v>
      </c>
      <c s="33">
        <f>ROUND(ROUND(H191,2)*ROUND(G191,3),2)</f>
      </c>
      <c r="O191">
        <f>(I191*21)/100</f>
      </c>
      <c t="s">
        <v>23</v>
      </c>
    </row>
    <row r="192" spans="1:5" ht="12.75">
      <c r="A192" s="34" t="s">
        <v>50</v>
      </c>
      <c r="E192" s="35" t="s">
        <v>47</v>
      </c>
    </row>
    <row r="193" spans="1:5" ht="25.5">
      <c r="A193" s="36" t="s">
        <v>51</v>
      </c>
      <c r="E193" s="37" t="s">
        <v>878</v>
      </c>
    </row>
    <row r="194" spans="1:5" ht="153">
      <c r="A194" t="s">
        <v>53</v>
      </c>
      <c r="E194" s="35" t="s">
        <v>532</v>
      </c>
    </row>
    <row r="195" spans="1:18" ht="12.75" customHeight="1">
      <c r="A195" s="6" t="s">
        <v>43</v>
      </c>
      <c s="6"/>
      <c s="39" t="s">
        <v>22</v>
      </c>
      <c s="6"/>
      <c s="27" t="s">
        <v>375</v>
      </c>
      <c s="6"/>
      <c s="6"/>
      <c s="6"/>
      <c s="40">
        <f>0+Q195</f>
      </c>
      <c r="O195">
        <f>0+R195</f>
      </c>
      <c r="Q195">
        <f>0+I196+I200+I204+I208+I212</f>
      </c>
      <c>
        <f>0+O196+O200+O204+O208+O212</f>
      </c>
    </row>
    <row r="196" spans="1:16" ht="12.75">
      <c r="A196" s="25" t="s">
        <v>45</v>
      </c>
      <c s="29" t="s">
        <v>262</v>
      </c>
      <c s="29" t="s">
        <v>533</v>
      </c>
      <c s="25" t="s">
        <v>47</v>
      </c>
      <c s="30" t="s">
        <v>534</v>
      </c>
      <c s="31" t="s">
        <v>535</v>
      </c>
      <c s="32">
        <v>216</v>
      </c>
      <c s="33">
        <v>0</v>
      </c>
      <c s="33">
        <f>ROUND(ROUND(H196,2)*ROUND(G196,3),2)</f>
      </c>
      <c r="O196">
        <f>(I196*21)/100</f>
      </c>
      <c t="s">
        <v>23</v>
      </c>
    </row>
    <row r="197" spans="1:5" ht="12.75">
      <c r="A197" s="34" t="s">
        <v>50</v>
      </c>
      <c r="E197" s="35" t="s">
        <v>47</v>
      </c>
    </row>
    <row r="198" spans="1:5" ht="63.75">
      <c r="A198" s="36" t="s">
        <v>51</v>
      </c>
      <c r="E198" s="37" t="s">
        <v>879</v>
      </c>
    </row>
    <row r="199" spans="1:5" ht="63.75">
      <c r="A199" t="s">
        <v>53</v>
      </c>
      <c r="E199" s="35" t="s">
        <v>537</v>
      </c>
    </row>
    <row r="200" spans="1:16" ht="12.75">
      <c r="A200" s="25" t="s">
        <v>45</v>
      </c>
      <c s="29" t="s">
        <v>267</v>
      </c>
      <c s="29" t="s">
        <v>538</v>
      </c>
      <c s="25" t="s">
        <v>47</v>
      </c>
      <c s="30" t="s">
        <v>539</v>
      </c>
      <c s="31" t="s">
        <v>49</v>
      </c>
      <c s="32">
        <v>7.275</v>
      </c>
      <c s="33">
        <v>0</v>
      </c>
      <c s="33">
        <f>ROUND(ROUND(H200,2)*ROUND(G200,3),2)</f>
      </c>
      <c r="O200">
        <f>(I200*21)/100</f>
      </c>
      <c t="s">
        <v>23</v>
      </c>
    </row>
    <row r="201" spans="1:5" ht="12.75">
      <c r="A201" s="34" t="s">
        <v>50</v>
      </c>
      <c r="E201" s="35" t="s">
        <v>47</v>
      </c>
    </row>
    <row r="202" spans="1:5" ht="63.75">
      <c r="A202" s="36" t="s">
        <v>51</v>
      </c>
      <c r="E202" s="37" t="s">
        <v>880</v>
      </c>
    </row>
    <row r="203" spans="1:5" ht="395.25">
      <c r="A203" t="s">
        <v>53</v>
      </c>
      <c r="E203" s="35" t="s">
        <v>513</v>
      </c>
    </row>
    <row r="204" spans="1:16" ht="12.75">
      <c r="A204" s="25" t="s">
        <v>45</v>
      </c>
      <c s="29" t="s">
        <v>272</v>
      </c>
      <c s="29" t="s">
        <v>541</v>
      </c>
      <c s="25" t="s">
        <v>47</v>
      </c>
      <c s="30" t="s">
        <v>542</v>
      </c>
      <c s="31" t="s">
        <v>57</v>
      </c>
      <c s="32">
        <v>1.2</v>
      </c>
      <c s="33">
        <v>0</v>
      </c>
      <c s="33">
        <f>ROUND(ROUND(H204,2)*ROUND(G204,3),2)</f>
      </c>
      <c r="O204">
        <f>(I204*21)/100</f>
      </c>
      <c t="s">
        <v>23</v>
      </c>
    </row>
    <row r="205" spans="1:5" ht="12.75">
      <c r="A205" s="34" t="s">
        <v>50</v>
      </c>
      <c r="E205" s="35" t="s">
        <v>47</v>
      </c>
    </row>
    <row r="206" spans="1:5" ht="25.5">
      <c r="A206" s="36" t="s">
        <v>51</v>
      </c>
      <c r="E206" s="37" t="s">
        <v>881</v>
      </c>
    </row>
    <row r="207" spans="1:5" ht="293.25">
      <c r="A207" t="s">
        <v>53</v>
      </c>
      <c r="E207" s="35" t="s">
        <v>544</v>
      </c>
    </row>
    <row r="208" spans="1:16" ht="12.75">
      <c r="A208" s="25" t="s">
        <v>45</v>
      </c>
      <c s="29" t="s">
        <v>277</v>
      </c>
      <c s="29" t="s">
        <v>545</v>
      </c>
      <c s="25" t="s">
        <v>47</v>
      </c>
      <c s="30" t="s">
        <v>546</v>
      </c>
      <c s="31" t="s">
        <v>49</v>
      </c>
      <c s="32">
        <v>19.106</v>
      </c>
      <c s="33">
        <v>0</v>
      </c>
      <c s="33">
        <f>ROUND(ROUND(H208,2)*ROUND(G208,3),2)</f>
      </c>
      <c r="O208">
        <f>(I208*21)/100</f>
      </c>
      <c t="s">
        <v>23</v>
      </c>
    </row>
    <row r="209" spans="1:5" ht="12.75">
      <c r="A209" s="34" t="s">
        <v>50</v>
      </c>
      <c r="E209" s="35" t="s">
        <v>47</v>
      </c>
    </row>
    <row r="210" spans="1:5" ht="76.5">
      <c r="A210" s="36" t="s">
        <v>51</v>
      </c>
      <c r="E210" s="37" t="s">
        <v>882</v>
      </c>
    </row>
    <row r="211" spans="1:5" ht="395.25">
      <c r="A211" t="s">
        <v>53</v>
      </c>
      <c r="E211" s="35" t="s">
        <v>513</v>
      </c>
    </row>
    <row r="212" spans="1:16" ht="12.75">
      <c r="A212" s="25" t="s">
        <v>45</v>
      </c>
      <c s="29" t="s">
        <v>281</v>
      </c>
      <c s="29" t="s">
        <v>548</v>
      </c>
      <c s="25" t="s">
        <v>47</v>
      </c>
      <c s="30" t="s">
        <v>549</v>
      </c>
      <c s="31" t="s">
        <v>57</v>
      </c>
      <c s="32">
        <v>4.009</v>
      </c>
      <c s="33">
        <v>0</v>
      </c>
      <c s="33">
        <f>ROUND(ROUND(H212,2)*ROUND(G212,3),2)</f>
      </c>
      <c r="O212">
        <f>(I212*21)/100</f>
      </c>
      <c t="s">
        <v>23</v>
      </c>
    </row>
    <row r="213" spans="1:5" ht="12.75">
      <c r="A213" s="34" t="s">
        <v>50</v>
      </c>
      <c r="E213" s="35" t="s">
        <v>47</v>
      </c>
    </row>
    <row r="214" spans="1:5" ht="38.25">
      <c r="A214" s="36" t="s">
        <v>51</v>
      </c>
      <c r="E214" s="37" t="s">
        <v>883</v>
      </c>
    </row>
    <row r="215" spans="1:5" ht="293.25">
      <c r="A215" t="s">
        <v>53</v>
      </c>
      <c r="E215" s="35" t="s">
        <v>544</v>
      </c>
    </row>
    <row r="216" spans="1:18" ht="12.75" customHeight="1">
      <c r="A216" s="6" t="s">
        <v>43</v>
      </c>
      <c s="6"/>
      <c s="39" t="s">
        <v>33</v>
      </c>
      <c s="6"/>
      <c s="27" t="s">
        <v>380</v>
      </c>
      <c s="6"/>
      <c s="6"/>
      <c s="6"/>
      <c s="40">
        <f>0+Q216</f>
      </c>
      <c r="O216">
        <f>0+R216</f>
      </c>
      <c r="Q216">
        <f>0+I217+I221+I225+I229+I233+I237+I241+I245+I249+I253+I257+I261</f>
      </c>
      <c>
        <f>0+O217+O221+O225+O229+O233+O237+O241+O245+O249+O253+O257+O261</f>
      </c>
    </row>
    <row r="217" spans="1:16" ht="12.75">
      <c r="A217" s="25" t="s">
        <v>45</v>
      </c>
      <c s="29" t="s">
        <v>286</v>
      </c>
      <c s="29" t="s">
        <v>884</v>
      </c>
      <c s="25" t="s">
        <v>47</v>
      </c>
      <c s="30" t="s">
        <v>885</v>
      </c>
      <c s="31" t="s">
        <v>49</v>
      </c>
      <c s="32">
        <v>3.108</v>
      </c>
      <c s="33">
        <v>0</v>
      </c>
      <c s="33">
        <f>ROUND(ROUND(H217,2)*ROUND(G217,3),2)</f>
      </c>
      <c r="O217">
        <f>(I217*21)/100</f>
      </c>
      <c t="s">
        <v>23</v>
      </c>
    </row>
    <row r="218" spans="1:5" ht="12.75">
      <c r="A218" s="34" t="s">
        <v>50</v>
      </c>
      <c r="E218" s="35" t="s">
        <v>47</v>
      </c>
    </row>
    <row r="219" spans="1:5" ht="63.75">
      <c r="A219" s="36" t="s">
        <v>51</v>
      </c>
      <c r="E219" s="37" t="s">
        <v>886</v>
      </c>
    </row>
    <row r="220" spans="1:5" ht="395.25">
      <c r="A220" t="s">
        <v>53</v>
      </c>
      <c r="E220" s="35" t="s">
        <v>558</v>
      </c>
    </row>
    <row r="221" spans="1:16" ht="12.75">
      <c r="A221" s="25" t="s">
        <v>45</v>
      </c>
      <c s="29" t="s">
        <v>291</v>
      </c>
      <c s="29" t="s">
        <v>559</v>
      </c>
      <c s="25" t="s">
        <v>307</v>
      </c>
      <c s="30" t="s">
        <v>560</v>
      </c>
      <c s="31" t="s">
        <v>49</v>
      </c>
      <c s="32">
        <v>28.498</v>
      </c>
      <c s="33">
        <v>0</v>
      </c>
      <c s="33">
        <f>ROUND(ROUND(H221,2)*ROUND(G221,3),2)</f>
      </c>
      <c r="O221">
        <f>(I221*21)/100</f>
      </c>
      <c t="s">
        <v>23</v>
      </c>
    </row>
    <row r="222" spans="1:5" ht="12.75">
      <c r="A222" s="34" t="s">
        <v>50</v>
      </c>
      <c r="E222" s="35" t="s">
        <v>47</v>
      </c>
    </row>
    <row r="223" spans="1:5" ht="63.75">
      <c r="A223" s="36" t="s">
        <v>51</v>
      </c>
      <c r="E223" s="37" t="s">
        <v>887</v>
      </c>
    </row>
    <row r="224" spans="1:5" ht="395.25">
      <c r="A224" t="s">
        <v>53</v>
      </c>
      <c r="E224" s="35" t="s">
        <v>513</v>
      </c>
    </row>
    <row r="225" spans="1:16" ht="12.75">
      <c r="A225" s="25" t="s">
        <v>45</v>
      </c>
      <c s="29" t="s">
        <v>438</v>
      </c>
      <c s="29" t="s">
        <v>562</v>
      </c>
      <c s="25" t="s">
        <v>47</v>
      </c>
      <c s="30" t="s">
        <v>563</v>
      </c>
      <c s="31" t="s">
        <v>57</v>
      </c>
      <c s="32">
        <v>5.703</v>
      </c>
      <c s="33">
        <v>0</v>
      </c>
      <c s="33">
        <f>ROUND(ROUND(H225,2)*ROUND(G225,3),2)</f>
      </c>
      <c r="O225">
        <f>(I225*21)/100</f>
      </c>
      <c t="s">
        <v>23</v>
      </c>
    </row>
    <row r="226" spans="1:5" ht="12.75">
      <c r="A226" s="34" t="s">
        <v>50</v>
      </c>
      <c r="E226" s="35" t="s">
        <v>47</v>
      </c>
    </row>
    <row r="227" spans="1:5" ht="76.5">
      <c r="A227" s="36" t="s">
        <v>51</v>
      </c>
      <c r="E227" s="37" t="s">
        <v>888</v>
      </c>
    </row>
    <row r="228" spans="1:5" ht="293.25">
      <c r="A228" t="s">
        <v>53</v>
      </c>
      <c r="E228" s="35" t="s">
        <v>544</v>
      </c>
    </row>
    <row r="229" spans="1:16" ht="12.75">
      <c r="A229" s="25" t="s">
        <v>45</v>
      </c>
      <c s="29" t="s">
        <v>440</v>
      </c>
      <c s="29" t="s">
        <v>889</v>
      </c>
      <c s="25" t="s">
        <v>47</v>
      </c>
      <c s="30" t="s">
        <v>890</v>
      </c>
      <c s="31" t="s">
        <v>49</v>
      </c>
      <c s="32">
        <v>9.384</v>
      </c>
      <c s="33">
        <v>0</v>
      </c>
      <c s="33">
        <f>ROUND(ROUND(H229,2)*ROUND(G229,3),2)</f>
      </c>
      <c r="O229">
        <f>(I229*21)/100</f>
      </c>
      <c t="s">
        <v>23</v>
      </c>
    </row>
    <row r="230" spans="1:5" ht="12.75">
      <c r="A230" s="34" t="s">
        <v>50</v>
      </c>
      <c r="E230" s="35" t="s">
        <v>47</v>
      </c>
    </row>
    <row r="231" spans="1:5" ht="89.25">
      <c r="A231" s="36" t="s">
        <v>51</v>
      </c>
      <c r="E231" s="37" t="s">
        <v>891</v>
      </c>
    </row>
    <row r="232" spans="1:5" ht="395.25">
      <c r="A232" t="s">
        <v>53</v>
      </c>
      <c r="E232" s="35" t="s">
        <v>558</v>
      </c>
    </row>
    <row r="233" spans="1:16" ht="12.75">
      <c r="A233" s="25" t="s">
        <v>45</v>
      </c>
      <c s="29" t="s">
        <v>565</v>
      </c>
      <c s="29" t="s">
        <v>892</v>
      </c>
      <c s="25" t="s">
        <v>47</v>
      </c>
      <c s="30" t="s">
        <v>893</v>
      </c>
      <c s="31" t="s">
        <v>49</v>
      </c>
      <c s="32">
        <v>30.501</v>
      </c>
      <c s="33">
        <v>0</v>
      </c>
      <c s="33">
        <f>ROUND(ROUND(H233,2)*ROUND(G233,3),2)</f>
      </c>
      <c r="O233">
        <f>(I233*21)/100</f>
      </c>
      <c t="s">
        <v>23</v>
      </c>
    </row>
    <row r="234" spans="1:5" ht="12.75">
      <c r="A234" s="34" t="s">
        <v>50</v>
      </c>
      <c r="E234" s="35" t="s">
        <v>47</v>
      </c>
    </row>
    <row r="235" spans="1:5" ht="51">
      <c r="A235" s="36" t="s">
        <v>51</v>
      </c>
      <c r="E235" s="37" t="s">
        <v>894</v>
      </c>
    </row>
    <row r="236" spans="1:5" ht="395.25">
      <c r="A236" t="s">
        <v>53</v>
      </c>
      <c r="E236" s="35" t="s">
        <v>558</v>
      </c>
    </row>
    <row r="237" spans="1:16" ht="12.75">
      <c r="A237" s="25" t="s">
        <v>45</v>
      </c>
      <c s="29" t="s">
        <v>569</v>
      </c>
      <c s="29" t="s">
        <v>570</v>
      </c>
      <c s="25" t="s">
        <v>47</v>
      </c>
      <c s="30" t="s">
        <v>571</v>
      </c>
      <c s="31" t="s">
        <v>49</v>
      </c>
      <c s="32">
        <v>26.532</v>
      </c>
      <c s="33">
        <v>0</v>
      </c>
      <c s="33">
        <f>ROUND(ROUND(H237,2)*ROUND(G237,3),2)</f>
      </c>
      <c r="O237">
        <f>(I237*21)/100</f>
      </c>
      <c t="s">
        <v>23</v>
      </c>
    </row>
    <row r="238" spans="1:5" ht="12.75">
      <c r="A238" s="34" t="s">
        <v>50</v>
      </c>
      <c r="E238" s="35" t="s">
        <v>47</v>
      </c>
    </row>
    <row r="239" spans="1:5" ht="63.75">
      <c r="A239" s="36" t="s">
        <v>51</v>
      </c>
      <c r="E239" s="37" t="s">
        <v>895</v>
      </c>
    </row>
    <row r="240" spans="1:5" ht="63.75">
      <c r="A240" t="s">
        <v>53</v>
      </c>
      <c r="E240" s="35" t="s">
        <v>573</v>
      </c>
    </row>
    <row r="241" spans="1:16" ht="12.75">
      <c r="A241" s="25" t="s">
        <v>45</v>
      </c>
      <c s="29" t="s">
        <v>574</v>
      </c>
      <c s="29" t="s">
        <v>896</v>
      </c>
      <c s="25" t="s">
        <v>47</v>
      </c>
      <c s="30" t="s">
        <v>897</v>
      </c>
      <c s="31" t="s">
        <v>49</v>
      </c>
      <c s="32">
        <v>0.141</v>
      </c>
      <c s="33">
        <v>0</v>
      </c>
      <c s="33">
        <f>ROUND(ROUND(H241,2)*ROUND(G241,3),2)</f>
      </c>
      <c r="O241">
        <f>(I241*21)/100</f>
      </c>
      <c t="s">
        <v>23</v>
      </c>
    </row>
    <row r="242" spans="1:5" ht="12.75">
      <c r="A242" s="34" t="s">
        <v>50</v>
      </c>
      <c r="E242" s="35" t="s">
        <v>47</v>
      </c>
    </row>
    <row r="243" spans="1:5" ht="25.5">
      <c r="A243" s="36" t="s">
        <v>51</v>
      </c>
      <c r="E243" s="37" t="s">
        <v>898</v>
      </c>
    </row>
    <row r="244" spans="1:5" ht="63.75">
      <c r="A244" t="s">
        <v>53</v>
      </c>
      <c r="E244" s="35" t="s">
        <v>899</v>
      </c>
    </row>
    <row r="245" spans="1:16" ht="12.75">
      <c r="A245" s="25" t="s">
        <v>45</v>
      </c>
      <c s="29" t="s">
        <v>578</v>
      </c>
      <c s="29" t="s">
        <v>385</v>
      </c>
      <c s="25" t="s">
        <v>47</v>
      </c>
      <c s="30" t="s">
        <v>386</v>
      </c>
      <c s="31" t="s">
        <v>49</v>
      </c>
      <c s="32">
        <v>51.76</v>
      </c>
      <c s="33">
        <v>0</v>
      </c>
      <c s="33">
        <f>ROUND(ROUND(H245,2)*ROUND(G245,3),2)</f>
      </c>
      <c r="O245">
        <f>(I245*21)/100</f>
      </c>
      <c t="s">
        <v>23</v>
      </c>
    </row>
    <row r="246" spans="1:5" ht="12.75">
      <c r="A246" s="34" t="s">
        <v>50</v>
      </c>
      <c r="E246" s="35" t="s">
        <v>47</v>
      </c>
    </row>
    <row r="247" spans="1:5" ht="63.75">
      <c r="A247" s="36" t="s">
        <v>51</v>
      </c>
      <c r="E247" s="37" t="s">
        <v>900</v>
      </c>
    </row>
    <row r="248" spans="1:5" ht="76.5">
      <c r="A248" t="s">
        <v>53</v>
      </c>
      <c r="E248" s="35" t="s">
        <v>384</v>
      </c>
    </row>
    <row r="249" spans="1:16" ht="25.5">
      <c r="A249" s="25" t="s">
        <v>45</v>
      </c>
      <c s="29" t="s">
        <v>583</v>
      </c>
      <c s="29" t="s">
        <v>901</v>
      </c>
      <c s="25" t="s">
        <v>47</v>
      </c>
      <c s="30" t="s">
        <v>902</v>
      </c>
      <c s="31" t="s">
        <v>49</v>
      </c>
      <c s="32">
        <v>5.184</v>
      </c>
      <c s="33">
        <v>0</v>
      </c>
      <c s="33">
        <f>ROUND(ROUND(H249,2)*ROUND(G249,3),2)</f>
      </c>
      <c r="O249">
        <f>(I249*21)/100</f>
      </c>
      <c t="s">
        <v>23</v>
      </c>
    </row>
    <row r="250" spans="1:5" ht="12.75">
      <c r="A250" s="34" t="s">
        <v>50</v>
      </c>
      <c r="E250" s="35" t="s">
        <v>47</v>
      </c>
    </row>
    <row r="251" spans="1:5" ht="63.75">
      <c r="A251" s="36" t="s">
        <v>51</v>
      </c>
      <c r="E251" s="37" t="s">
        <v>903</v>
      </c>
    </row>
    <row r="252" spans="1:5" ht="76.5">
      <c r="A252" t="s">
        <v>53</v>
      </c>
      <c r="E252" s="35" t="s">
        <v>384</v>
      </c>
    </row>
    <row r="253" spans="1:16" ht="12.75">
      <c r="A253" s="25" t="s">
        <v>45</v>
      </c>
      <c s="29" t="s">
        <v>587</v>
      </c>
      <c s="29" t="s">
        <v>904</v>
      </c>
      <c s="25" t="s">
        <v>47</v>
      </c>
      <c s="30" t="s">
        <v>905</v>
      </c>
      <c s="31" t="s">
        <v>49</v>
      </c>
      <c s="32">
        <v>7.124</v>
      </c>
      <c s="33">
        <v>0</v>
      </c>
      <c s="33">
        <f>ROUND(ROUND(H253,2)*ROUND(G253,3),2)</f>
      </c>
      <c r="O253">
        <f>(I253*21)/100</f>
      </c>
      <c t="s">
        <v>23</v>
      </c>
    </row>
    <row r="254" spans="1:5" ht="12.75">
      <c r="A254" s="34" t="s">
        <v>50</v>
      </c>
      <c r="E254" s="35" t="s">
        <v>47</v>
      </c>
    </row>
    <row r="255" spans="1:5" ht="38.25">
      <c r="A255" s="36" t="s">
        <v>51</v>
      </c>
      <c r="E255" s="37" t="s">
        <v>906</v>
      </c>
    </row>
    <row r="256" spans="1:5" ht="318.75">
      <c r="A256" t="s">
        <v>53</v>
      </c>
      <c r="E256" s="35" t="s">
        <v>907</v>
      </c>
    </row>
    <row r="257" spans="1:16" ht="12.75">
      <c r="A257" s="25" t="s">
        <v>45</v>
      </c>
      <c s="29" t="s">
        <v>590</v>
      </c>
      <c s="29" t="s">
        <v>595</v>
      </c>
      <c s="25" t="s">
        <v>47</v>
      </c>
      <c s="30" t="s">
        <v>596</v>
      </c>
      <c s="31" t="s">
        <v>49</v>
      </c>
      <c s="32">
        <v>7.032</v>
      </c>
      <c s="33">
        <v>0</v>
      </c>
      <c s="33">
        <f>ROUND(ROUND(H257,2)*ROUND(G257,3),2)</f>
      </c>
      <c r="O257">
        <f>(I257*21)/100</f>
      </c>
      <c t="s">
        <v>23</v>
      </c>
    </row>
    <row r="258" spans="1:5" ht="12.75">
      <c r="A258" s="34" t="s">
        <v>50</v>
      </c>
      <c r="E258" s="35" t="s">
        <v>47</v>
      </c>
    </row>
    <row r="259" spans="1:5" ht="12.75">
      <c r="A259" s="36" t="s">
        <v>51</v>
      </c>
      <c r="E259" s="37" t="s">
        <v>908</v>
      </c>
    </row>
    <row r="260" spans="1:5" ht="76.5">
      <c r="A260" t="s">
        <v>53</v>
      </c>
      <c r="E260" s="35" t="s">
        <v>598</v>
      </c>
    </row>
    <row r="261" spans="1:16" ht="12.75">
      <c r="A261" s="25" t="s">
        <v>45</v>
      </c>
      <c s="29" t="s">
        <v>594</v>
      </c>
      <c s="29" t="s">
        <v>909</v>
      </c>
      <c s="25" t="s">
        <v>47</v>
      </c>
      <c s="30" t="s">
        <v>910</v>
      </c>
      <c s="31" t="s">
        <v>49</v>
      </c>
      <c s="32">
        <v>50.835</v>
      </c>
      <c s="33">
        <v>0</v>
      </c>
      <c s="33">
        <f>ROUND(ROUND(H261,2)*ROUND(G261,3),2)</f>
      </c>
      <c r="O261">
        <f>(I261*21)/100</f>
      </c>
      <c t="s">
        <v>23</v>
      </c>
    </row>
    <row r="262" spans="1:5" ht="12.75">
      <c r="A262" s="34" t="s">
        <v>50</v>
      </c>
      <c r="E262" s="35" t="s">
        <v>47</v>
      </c>
    </row>
    <row r="263" spans="1:5" ht="76.5">
      <c r="A263" s="36" t="s">
        <v>51</v>
      </c>
      <c r="E263" s="37" t="s">
        <v>911</v>
      </c>
    </row>
    <row r="264" spans="1:5" ht="114.75">
      <c r="A264" t="s">
        <v>53</v>
      </c>
      <c r="E264" s="35" t="s">
        <v>912</v>
      </c>
    </row>
    <row r="265" spans="1:18" ht="12.75" customHeight="1">
      <c r="A265" s="6" t="s">
        <v>43</v>
      </c>
      <c s="6"/>
      <c s="39" t="s">
        <v>35</v>
      </c>
      <c s="6"/>
      <c s="27" t="s">
        <v>174</v>
      </c>
      <c s="6"/>
      <c s="6"/>
      <c s="6"/>
      <c s="40">
        <f>0+Q265</f>
      </c>
      <c r="O265">
        <f>0+R265</f>
      </c>
      <c r="Q265">
        <f>0+I266+I270+I274+I278+I282+I286+I290+I294+I298+I302</f>
      </c>
      <c>
        <f>0+O266+O270+O274+O278+O282+O286+O290+O294+O298+O302</f>
      </c>
    </row>
    <row r="266" spans="1:16" ht="12.75">
      <c r="A266" s="25" t="s">
        <v>45</v>
      </c>
      <c s="29" t="s">
        <v>599</v>
      </c>
      <c s="29" t="s">
        <v>176</v>
      </c>
      <c s="25" t="s">
        <v>47</v>
      </c>
      <c s="30" t="s">
        <v>177</v>
      </c>
      <c s="31" t="s">
        <v>49</v>
      </c>
      <c s="32">
        <v>47.803</v>
      </c>
      <c s="33">
        <v>0</v>
      </c>
      <c s="33">
        <f>ROUND(ROUND(H266,2)*ROUND(G266,3),2)</f>
      </c>
      <c r="O266">
        <f>(I266*21)/100</f>
      </c>
      <c t="s">
        <v>23</v>
      </c>
    </row>
    <row r="267" spans="1:5" ht="12.75">
      <c r="A267" s="34" t="s">
        <v>50</v>
      </c>
      <c r="E267" s="35" t="s">
        <v>47</v>
      </c>
    </row>
    <row r="268" spans="1:5" ht="12.75">
      <c r="A268" s="36" t="s">
        <v>51</v>
      </c>
      <c r="E268" s="37" t="s">
        <v>913</v>
      </c>
    </row>
    <row r="269" spans="1:5" ht="140.25">
      <c r="A269" t="s">
        <v>53</v>
      </c>
      <c r="E269" s="35" t="s">
        <v>179</v>
      </c>
    </row>
    <row r="270" spans="1:16" ht="12.75">
      <c r="A270" s="25" t="s">
        <v>45</v>
      </c>
      <c s="29" t="s">
        <v>601</v>
      </c>
      <c s="29" t="s">
        <v>181</v>
      </c>
      <c s="25" t="s">
        <v>47</v>
      </c>
      <c s="30" t="s">
        <v>182</v>
      </c>
      <c s="31" t="s">
        <v>49</v>
      </c>
      <c s="32">
        <v>91.965</v>
      </c>
      <c s="33">
        <v>0</v>
      </c>
      <c s="33">
        <f>ROUND(ROUND(H270,2)*ROUND(G270,3),2)</f>
      </c>
      <c r="O270">
        <f>(I270*21)/100</f>
      </c>
      <c t="s">
        <v>23</v>
      </c>
    </row>
    <row r="271" spans="1:5" ht="12.75">
      <c r="A271" s="34" t="s">
        <v>50</v>
      </c>
      <c r="E271" s="35" t="s">
        <v>47</v>
      </c>
    </row>
    <row r="272" spans="1:5" ht="89.25">
      <c r="A272" s="36" t="s">
        <v>51</v>
      </c>
      <c r="E272" s="37" t="s">
        <v>914</v>
      </c>
    </row>
    <row r="273" spans="1:5" ht="76.5">
      <c r="A273" t="s">
        <v>53</v>
      </c>
      <c r="E273" s="35" t="s">
        <v>184</v>
      </c>
    </row>
    <row r="274" spans="1:16" ht="12.75">
      <c r="A274" s="25" t="s">
        <v>45</v>
      </c>
      <c s="29" t="s">
        <v>603</v>
      </c>
      <c s="29" t="s">
        <v>389</v>
      </c>
      <c s="25" t="s">
        <v>47</v>
      </c>
      <c s="30" t="s">
        <v>390</v>
      </c>
      <c s="31" t="s">
        <v>49</v>
      </c>
      <c s="32">
        <v>8.843</v>
      </c>
      <c s="33">
        <v>0</v>
      </c>
      <c s="33">
        <f>ROUND(ROUND(H274,2)*ROUND(G274,3),2)</f>
      </c>
      <c r="O274">
        <f>(I274*21)/100</f>
      </c>
      <c t="s">
        <v>23</v>
      </c>
    </row>
    <row r="275" spans="1:5" ht="12.75">
      <c r="A275" s="34" t="s">
        <v>50</v>
      </c>
      <c r="E275" s="35" t="s">
        <v>47</v>
      </c>
    </row>
    <row r="276" spans="1:5" ht="51">
      <c r="A276" s="36" t="s">
        <v>51</v>
      </c>
      <c r="E276" s="37" t="s">
        <v>915</v>
      </c>
    </row>
    <row r="277" spans="1:5" ht="102">
      <c r="A277" t="s">
        <v>53</v>
      </c>
      <c r="E277" s="35" t="s">
        <v>392</v>
      </c>
    </row>
    <row r="278" spans="1:16" ht="12.75">
      <c r="A278" s="25" t="s">
        <v>45</v>
      </c>
      <c s="29" t="s">
        <v>608</v>
      </c>
      <c s="29" t="s">
        <v>393</v>
      </c>
      <c s="25" t="s">
        <v>47</v>
      </c>
      <c s="30" t="s">
        <v>394</v>
      </c>
      <c s="31" t="s">
        <v>152</v>
      </c>
      <c s="32">
        <v>19.65</v>
      </c>
      <c s="33">
        <v>0</v>
      </c>
      <c s="33">
        <f>ROUND(ROUND(H278,2)*ROUND(G278,3),2)</f>
      </c>
      <c r="O278">
        <f>(I278*21)/100</f>
      </c>
      <c t="s">
        <v>23</v>
      </c>
    </row>
    <row r="279" spans="1:5" ht="12.75">
      <c r="A279" s="34" t="s">
        <v>50</v>
      </c>
      <c r="E279" s="35" t="s">
        <v>47</v>
      </c>
    </row>
    <row r="280" spans="1:5" ht="51">
      <c r="A280" s="36" t="s">
        <v>51</v>
      </c>
      <c r="E280" s="37" t="s">
        <v>916</v>
      </c>
    </row>
    <row r="281" spans="1:5" ht="102">
      <c r="A281" t="s">
        <v>53</v>
      </c>
      <c r="E281" s="35" t="s">
        <v>392</v>
      </c>
    </row>
    <row r="282" spans="1:16" ht="12.75">
      <c r="A282" s="25" t="s">
        <v>45</v>
      </c>
      <c s="29" t="s">
        <v>610</v>
      </c>
      <c s="29" t="s">
        <v>396</v>
      </c>
      <c s="25" t="s">
        <v>47</v>
      </c>
      <c s="30" t="s">
        <v>397</v>
      </c>
      <c s="31" t="s">
        <v>152</v>
      </c>
      <c s="32">
        <v>238.525</v>
      </c>
      <c s="33">
        <v>0</v>
      </c>
      <c s="33">
        <f>ROUND(ROUND(H282,2)*ROUND(G282,3),2)</f>
      </c>
      <c r="O282">
        <f>(I282*21)/100</f>
      </c>
      <c t="s">
        <v>23</v>
      </c>
    </row>
    <row r="283" spans="1:5" ht="12.75">
      <c r="A283" s="34" t="s">
        <v>50</v>
      </c>
      <c r="E283" s="35" t="s">
        <v>47</v>
      </c>
    </row>
    <row r="284" spans="1:5" ht="25.5">
      <c r="A284" s="36" t="s">
        <v>51</v>
      </c>
      <c r="E284" s="37" t="s">
        <v>917</v>
      </c>
    </row>
    <row r="285" spans="1:5" ht="89.25">
      <c r="A285" t="s">
        <v>53</v>
      </c>
      <c r="E285" s="35" t="s">
        <v>193</v>
      </c>
    </row>
    <row r="286" spans="1:16" ht="12.75">
      <c r="A286" s="25" t="s">
        <v>45</v>
      </c>
      <c s="29" t="s">
        <v>612</v>
      </c>
      <c s="29" t="s">
        <v>195</v>
      </c>
      <c s="25" t="s">
        <v>47</v>
      </c>
      <c s="30" t="s">
        <v>196</v>
      </c>
      <c s="31" t="s">
        <v>152</v>
      </c>
      <c s="32">
        <v>0</v>
      </c>
      <c s="33">
        <v>0</v>
      </c>
      <c s="33">
        <f>ROUND(ROUND(H286,2)*ROUND(G286,3),2)</f>
      </c>
      <c r="O286">
        <f>(I286*21)/100</f>
      </c>
      <c t="s">
        <v>23</v>
      </c>
    </row>
    <row r="287" spans="1:5" ht="12.75">
      <c r="A287" s="34" t="s">
        <v>50</v>
      </c>
      <c r="E287" s="35" t="s">
        <v>47</v>
      </c>
    </row>
    <row r="288" spans="1:5" ht="89.25">
      <c r="A288" s="36" t="s">
        <v>51</v>
      </c>
      <c r="E288" s="37" t="s">
        <v>918</v>
      </c>
    </row>
    <row r="289" spans="1:5" ht="89.25">
      <c r="A289" t="s">
        <v>53</v>
      </c>
      <c r="E289" s="35" t="s">
        <v>193</v>
      </c>
    </row>
    <row r="290" spans="1:16" ht="12.75">
      <c r="A290" s="25" t="s">
        <v>45</v>
      </c>
      <c s="29" t="s">
        <v>614</v>
      </c>
      <c s="29" t="s">
        <v>919</v>
      </c>
      <c s="25" t="s">
        <v>47</v>
      </c>
      <c s="30" t="s">
        <v>920</v>
      </c>
      <c s="31" t="s">
        <v>152</v>
      </c>
      <c s="32">
        <v>0</v>
      </c>
      <c s="33">
        <v>0</v>
      </c>
      <c s="33">
        <f>ROUND(ROUND(H290,2)*ROUND(G290,3),2)</f>
      </c>
      <c r="O290">
        <f>(I290*21)/100</f>
      </c>
      <c t="s">
        <v>23</v>
      </c>
    </row>
    <row r="291" spans="1:5" ht="12.75">
      <c r="A291" s="34" t="s">
        <v>50</v>
      </c>
      <c r="E291" s="35" t="s">
        <v>47</v>
      </c>
    </row>
    <row r="292" spans="1:5" ht="63.75">
      <c r="A292" s="36" t="s">
        <v>51</v>
      </c>
      <c r="E292" s="37" t="s">
        <v>921</v>
      </c>
    </row>
    <row r="293" spans="1:5" ht="165.75">
      <c r="A293" t="s">
        <v>53</v>
      </c>
      <c r="E293" s="35" t="s">
        <v>206</v>
      </c>
    </row>
    <row r="294" spans="1:16" ht="12.75">
      <c r="A294" s="25" t="s">
        <v>45</v>
      </c>
      <c s="29" t="s">
        <v>616</v>
      </c>
      <c s="29" t="s">
        <v>208</v>
      </c>
      <c s="25" t="s">
        <v>47</v>
      </c>
      <c s="30" t="s">
        <v>209</v>
      </c>
      <c s="31" t="s">
        <v>152</v>
      </c>
      <c s="32">
        <v>0</v>
      </c>
      <c s="33">
        <v>0</v>
      </c>
      <c s="33">
        <f>ROUND(ROUND(H294,2)*ROUND(G294,3),2)</f>
      </c>
      <c r="O294">
        <f>(I294*21)/100</f>
      </c>
      <c t="s">
        <v>23</v>
      </c>
    </row>
    <row r="295" spans="1:5" ht="12.75">
      <c r="A295" s="34" t="s">
        <v>50</v>
      </c>
      <c r="E295" s="35" t="s">
        <v>47</v>
      </c>
    </row>
    <row r="296" spans="1:5" ht="63.75">
      <c r="A296" s="36" t="s">
        <v>51</v>
      </c>
      <c r="E296" s="37" t="s">
        <v>922</v>
      </c>
    </row>
    <row r="297" spans="1:5" ht="165.75">
      <c r="A297" t="s">
        <v>53</v>
      </c>
      <c r="E297" s="35" t="s">
        <v>206</v>
      </c>
    </row>
    <row r="298" spans="1:16" ht="12.75">
      <c r="A298" s="25" t="s">
        <v>45</v>
      </c>
      <c s="29" t="s">
        <v>620</v>
      </c>
      <c s="29" t="s">
        <v>923</v>
      </c>
      <c s="25" t="s">
        <v>47</v>
      </c>
      <c s="30" t="s">
        <v>924</v>
      </c>
      <c s="31" t="s">
        <v>49</v>
      </c>
      <c s="32">
        <v>23.271</v>
      </c>
      <c s="33">
        <v>0</v>
      </c>
      <c s="33">
        <f>ROUND(ROUND(H298,2)*ROUND(G298,3),2)</f>
      </c>
      <c r="O298">
        <f>(I298*21)/100</f>
      </c>
      <c t="s">
        <v>23</v>
      </c>
    </row>
    <row r="299" spans="1:5" ht="12.75">
      <c r="A299" s="34" t="s">
        <v>50</v>
      </c>
      <c r="E299" s="35" t="s">
        <v>47</v>
      </c>
    </row>
    <row r="300" spans="1:5" ht="25.5">
      <c r="A300" s="36" t="s">
        <v>51</v>
      </c>
      <c r="E300" s="37" t="s">
        <v>925</v>
      </c>
    </row>
    <row r="301" spans="1:5" ht="165.75">
      <c r="A301" t="s">
        <v>53</v>
      </c>
      <c r="E301" s="35" t="s">
        <v>206</v>
      </c>
    </row>
    <row r="302" spans="1:16" ht="12.75">
      <c r="A302" s="25" t="s">
        <v>45</v>
      </c>
      <c s="29" t="s">
        <v>622</v>
      </c>
      <c s="29" t="s">
        <v>625</v>
      </c>
      <c s="25" t="s">
        <v>47</v>
      </c>
      <c s="30" t="s">
        <v>626</v>
      </c>
      <c s="31" t="s">
        <v>49</v>
      </c>
      <c s="32">
        <v>1.644</v>
      </c>
      <c s="33">
        <v>0</v>
      </c>
      <c s="33">
        <f>ROUND(ROUND(H302,2)*ROUND(G302,3),2)</f>
      </c>
      <c r="O302">
        <f>(I302*21)/100</f>
      </c>
      <c t="s">
        <v>23</v>
      </c>
    </row>
    <row r="303" spans="1:5" ht="12.75">
      <c r="A303" s="34" t="s">
        <v>50</v>
      </c>
      <c r="E303" s="35" t="s">
        <v>47</v>
      </c>
    </row>
    <row r="304" spans="1:5" ht="38.25">
      <c r="A304" s="36" t="s">
        <v>51</v>
      </c>
      <c r="E304" s="37" t="s">
        <v>926</v>
      </c>
    </row>
    <row r="305" spans="1:5" ht="165.75">
      <c r="A305" t="s">
        <v>53</v>
      </c>
      <c r="E305" s="35" t="s">
        <v>206</v>
      </c>
    </row>
    <row r="306" spans="1:18" ht="12.75" customHeight="1">
      <c r="A306" s="6" t="s">
        <v>43</v>
      </c>
      <c s="6"/>
      <c s="39" t="s">
        <v>37</v>
      </c>
      <c s="6"/>
      <c s="27" t="s">
        <v>632</v>
      </c>
      <c s="6"/>
      <c s="6"/>
      <c s="6"/>
      <c s="40">
        <f>0+Q306</f>
      </c>
      <c r="O306">
        <f>0+R306</f>
      </c>
      <c r="Q306">
        <f>0+I307</f>
      </c>
      <c>
        <f>0+O307</f>
      </c>
    </row>
    <row r="307" spans="1:16" ht="12.75">
      <c r="A307" s="25" t="s">
        <v>45</v>
      </c>
      <c s="29" t="s">
        <v>624</v>
      </c>
      <c s="29" t="s">
        <v>927</v>
      </c>
      <c s="25" t="s">
        <v>47</v>
      </c>
      <c s="30" t="s">
        <v>928</v>
      </c>
      <c s="31" t="s">
        <v>152</v>
      </c>
      <c s="32">
        <v>15.68</v>
      </c>
      <c s="33">
        <v>0</v>
      </c>
      <c s="33">
        <f>ROUND(ROUND(H307,2)*ROUND(G307,3),2)</f>
      </c>
      <c r="O307">
        <f>(I307*21)/100</f>
      </c>
      <c t="s">
        <v>23</v>
      </c>
    </row>
    <row r="308" spans="1:5" ht="12.75">
      <c r="A308" s="34" t="s">
        <v>50</v>
      </c>
      <c r="E308" s="35" t="s">
        <v>47</v>
      </c>
    </row>
    <row r="309" spans="1:5" ht="38.25">
      <c r="A309" s="36" t="s">
        <v>51</v>
      </c>
      <c r="E309" s="37" t="s">
        <v>929</v>
      </c>
    </row>
    <row r="310" spans="1:5" ht="51">
      <c r="A310" t="s">
        <v>53</v>
      </c>
      <c r="E310" s="35" t="s">
        <v>930</v>
      </c>
    </row>
    <row r="311" spans="1:18" ht="12.75" customHeight="1">
      <c r="A311" s="6" t="s">
        <v>43</v>
      </c>
      <c s="6"/>
      <c s="39" t="s">
        <v>73</v>
      </c>
      <c s="6"/>
      <c s="27" t="s">
        <v>678</v>
      </c>
      <c s="6"/>
      <c s="6"/>
      <c s="6"/>
      <c s="40">
        <f>0+Q311</f>
      </c>
      <c r="O311">
        <f>0+R311</f>
      </c>
      <c r="Q311">
        <f>0+I312+I316+I320+I324+I328+I332+I336+I340</f>
      </c>
      <c>
        <f>0+O312+O316+O320+O324+O328+O332+O336+O340</f>
      </c>
    </row>
    <row r="312" spans="1:16" ht="25.5">
      <c r="A312" s="25" t="s">
        <v>45</v>
      </c>
      <c s="29" t="s">
        <v>628</v>
      </c>
      <c s="29" t="s">
        <v>680</v>
      </c>
      <c s="25" t="s">
        <v>47</v>
      </c>
      <c s="30" t="s">
        <v>681</v>
      </c>
      <c s="31" t="s">
        <v>152</v>
      </c>
      <c s="32">
        <v>68.054</v>
      </c>
      <c s="33">
        <v>0</v>
      </c>
      <c s="33">
        <f>ROUND(ROUND(H312,2)*ROUND(G312,3),2)</f>
      </c>
      <c r="O312">
        <f>(I312*21)/100</f>
      </c>
      <c t="s">
        <v>23</v>
      </c>
    </row>
    <row r="313" spans="1:5" ht="12.75">
      <c r="A313" s="34" t="s">
        <v>50</v>
      </c>
      <c r="E313" s="35" t="s">
        <v>47</v>
      </c>
    </row>
    <row r="314" spans="1:5" ht="102">
      <c r="A314" s="36" t="s">
        <v>51</v>
      </c>
      <c r="E314" s="37" t="s">
        <v>931</v>
      </c>
    </row>
    <row r="315" spans="1:5" ht="204">
      <c r="A315" t="s">
        <v>53</v>
      </c>
      <c r="E315" s="35" t="s">
        <v>683</v>
      </c>
    </row>
    <row r="316" spans="1:16" ht="25.5">
      <c r="A316" s="25" t="s">
        <v>45</v>
      </c>
      <c s="29" t="s">
        <v>630</v>
      </c>
      <c s="29" t="s">
        <v>685</v>
      </c>
      <c s="25" t="s">
        <v>47</v>
      </c>
      <c s="30" t="s">
        <v>686</v>
      </c>
      <c s="31" t="s">
        <v>152</v>
      </c>
      <c s="32">
        <v>66.55</v>
      </c>
      <c s="33">
        <v>0</v>
      </c>
      <c s="33">
        <f>ROUND(ROUND(H316,2)*ROUND(G316,3),2)</f>
      </c>
      <c r="O316">
        <f>(I316*21)/100</f>
      </c>
      <c t="s">
        <v>23</v>
      </c>
    </row>
    <row r="317" spans="1:5" ht="12.75">
      <c r="A317" s="34" t="s">
        <v>50</v>
      </c>
      <c r="E317" s="35" t="s">
        <v>47</v>
      </c>
    </row>
    <row r="318" spans="1:5" ht="51">
      <c r="A318" s="36" t="s">
        <v>51</v>
      </c>
      <c r="E318" s="37" t="s">
        <v>932</v>
      </c>
    </row>
    <row r="319" spans="1:5" ht="216.75">
      <c r="A319" t="s">
        <v>53</v>
      </c>
      <c r="E319" s="35" t="s">
        <v>688</v>
      </c>
    </row>
    <row r="320" spans="1:16" ht="12.75">
      <c r="A320" s="25" t="s">
        <v>45</v>
      </c>
      <c s="29" t="s">
        <v>633</v>
      </c>
      <c s="29" t="s">
        <v>690</v>
      </c>
      <c s="25" t="s">
        <v>47</v>
      </c>
      <c s="30" t="s">
        <v>691</v>
      </c>
      <c s="31" t="s">
        <v>152</v>
      </c>
      <c s="32">
        <v>16.876</v>
      </c>
      <c s="33">
        <v>0</v>
      </c>
      <c s="33">
        <f>ROUND(ROUND(H320,2)*ROUND(G320,3),2)</f>
      </c>
      <c r="O320">
        <f>(I320*21)/100</f>
      </c>
      <c t="s">
        <v>23</v>
      </c>
    </row>
    <row r="321" spans="1:5" ht="12.75">
      <c r="A321" s="34" t="s">
        <v>50</v>
      </c>
      <c r="E321" s="35" t="s">
        <v>47</v>
      </c>
    </row>
    <row r="322" spans="1:5" ht="63.75">
      <c r="A322" s="36" t="s">
        <v>51</v>
      </c>
      <c r="E322" s="37" t="s">
        <v>933</v>
      </c>
    </row>
    <row r="323" spans="1:5" ht="63.75">
      <c r="A323" t="s">
        <v>53</v>
      </c>
      <c r="E323" s="35" t="s">
        <v>693</v>
      </c>
    </row>
    <row r="324" spans="1:16" ht="12.75">
      <c r="A324" s="25" t="s">
        <v>45</v>
      </c>
      <c s="29" t="s">
        <v>638</v>
      </c>
      <c s="29" t="s">
        <v>695</v>
      </c>
      <c s="25" t="s">
        <v>47</v>
      </c>
      <c s="30" t="s">
        <v>696</v>
      </c>
      <c s="31" t="s">
        <v>152</v>
      </c>
      <c s="32">
        <v>125.106</v>
      </c>
      <c s="33">
        <v>0</v>
      </c>
      <c s="33">
        <f>ROUND(ROUND(H324,2)*ROUND(G324,3),2)</f>
      </c>
      <c r="O324">
        <f>(I324*21)/100</f>
      </c>
      <c t="s">
        <v>23</v>
      </c>
    </row>
    <row r="325" spans="1:5" ht="12.75">
      <c r="A325" s="34" t="s">
        <v>50</v>
      </c>
      <c r="E325" s="35" t="s">
        <v>47</v>
      </c>
    </row>
    <row r="326" spans="1:5" ht="153">
      <c r="A326" s="36" t="s">
        <v>51</v>
      </c>
      <c r="E326" s="37" t="s">
        <v>934</v>
      </c>
    </row>
    <row r="327" spans="1:5" ht="63.75">
      <c r="A327" t="s">
        <v>53</v>
      </c>
      <c r="E327" s="35" t="s">
        <v>693</v>
      </c>
    </row>
    <row r="328" spans="1:16" ht="12.75">
      <c r="A328" s="25" t="s">
        <v>45</v>
      </c>
      <c s="29" t="s">
        <v>642</v>
      </c>
      <c s="29" t="s">
        <v>935</v>
      </c>
      <c s="25" t="s">
        <v>47</v>
      </c>
      <c s="30" t="s">
        <v>936</v>
      </c>
      <c s="31" t="s">
        <v>110</v>
      </c>
      <c s="32">
        <v>1.36</v>
      </c>
      <c s="33">
        <v>0</v>
      </c>
      <c s="33">
        <f>ROUND(ROUND(H328,2)*ROUND(G328,3),2)</f>
      </c>
      <c r="O328">
        <f>(I328*21)/100</f>
      </c>
      <c t="s">
        <v>23</v>
      </c>
    </row>
    <row r="329" spans="1:5" ht="12.75">
      <c r="A329" s="34" t="s">
        <v>50</v>
      </c>
      <c r="E329" s="35" t="s">
        <v>47</v>
      </c>
    </row>
    <row r="330" spans="1:5" ht="25.5">
      <c r="A330" s="36" t="s">
        <v>51</v>
      </c>
      <c r="E330" s="37" t="s">
        <v>937</v>
      </c>
    </row>
    <row r="331" spans="1:5" ht="229.5">
      <c r="A331" t="s">
        <v>53</v>
      </c>
      <c r="E331" s="35" t="s">
        <v>938</v>
      </c>
    </row>
    <row r="332" spans="1:16" ht="12.75">
      <c r="A332" s="25" t="s">
        <v>45</v>
      </c>
      <c s="29" t="s">
        <v>646</v>
      </c>
      <c s="29" t="s">
        <v>704</v>
      </c>
      <c s="25" t="s">
        <v>47</v>
      </c>
      <c s="30" t="s">
        <v>705</v>
      </c>
      <c s="31" t="s">
        <v>152</v>
      </c>
      <c s="32">
        <v>10.4</v>
      </c>
      <c s="33">
        <v>0</v>
      </c>
      <c s="33">
        <f>ROUND(ROUND(H332,2)*ROUND(G332,3),2)</f>
      </c>
      <c r="O332">
        <f>(I332*21)/100</f>
      </c>
      <c t="s">
        <v>23</v>
      </c>
    </row>
    <row r="333" spans="1:5" ht="12.75">
      <c r="A333" s="34" t="s">
        <v>50</v>
      </c>
      <c r="E333" s="35" t="s">
        <v>47</v>
      </c>
    </row>
    <row r="334" spans="1:5" ht="51">
      <c r="A334" s="36" t="s">
        <v>51</v>
      </c>
      <c r="E334" s="37" t="s">
        <v>939</v>
      </c>
    </row>
    <row r="335" spans="1:5" ht="102">
      <c r="A335" t="s">
        <v>53</v>
      </c>
      <c r="E335" s="35" t="s">
        <v>702</v>
      </c>
    </row>
    <row r="336" spans="1:16" ht="12.75">
      <c r="A336" s="25" t="s">
        <v>45</v>
      </c>
      <c s="29" t="s">
        <v>650</v>
      </c>
      <c s="29" t="s">
        <v>708</v>
      </c>
      <c s="25" t="s">
        <v>47</v>
      </c>
      <c s="30" t="s">
        <v>709</v>
      </c>
      <c s="31" t="s">
        <v>152</v>
      </c>
      <c s="32">
        <v>36.758</v>
      </c>
      <c s="33">
        <v>0</v>
      </c>
      <c s="33">
        <f>ROUND(ROUND(H336,2)*ROUND(G336,3),2)</f>
      </c>
      <c r="O336">
        <f>(I336*21)/100</f>
      </c>
      <c t="s">
        <v>23</v>
      </c>
    </row>
    <row r="337" spans="1:5" ht="12.75">
      <c r="A337" s="34" t="s">
        <v>50</v>
      </c>
      <c r="E337" s="35" t="s">
        <v>47</v>
      </c>
    </row>
    <row r="338" spans="1:5" ht="63.75">
      <c r="A338" s="36" t="s">
        <v>51</v>
      </c>
      <c r="E338" s="37" t="s">
        <v>940</v>
      </c>
    </row>
    <row r="339" spans="1:5" ht="102">
      <c r="A339" t="s">
        <v>53</v>
      </c>
      <c r="E339" s="35" t="s">
        <v>702</v>
      </c>
    </row>
    <row r="340" spans="1:16" ht="12.75">
      <c r="A340" s="25" t="s">
        <v>45</v>
      </c>
      <c s="29" t="s">
        <v>654</v>
      </c>
      <c s="29" t="s">
        <v>941</v>
      </c>
      <c s="25" t="s">
        <v>47</v>
      </c>
      <c s="30" t="s">
        <v>942</v>
      </c>
      <c s="31" t="s">
        <v>152</v>
      </c>
      <c s="32">
        <v>6.975</v>
      </c>
      <c s="33">
        <v>0</v>
      </c>
      <c s="33">
        <f>ROUND(ROUND(H340,2)*ROUND(G340,3),2)</f>
      </c>
      <c r="O340">
        <f>(I340*21)/100</f>
      </c>
      <c t="s">
        <v>23</v>
      </c>
    </row>
    <row r="341" spans="1:5" ht="12.75">
      <c r="A341" s="34" t="s">
        <v>50</v>
      </c>
      <c r="E341" s="35" t="s">
        <v>47</v>
      </c>
    </row>
    <row r="342" spans="1:5" ht="25.5">
      <c r="A342" s="36" t="s">
        <v>51</v>
      </c>
      <c r="E342" s="37" t="s">
        <v>943</v>
      </c>
    </row>
    <row r="343" spans="1:5" ht="102">
      <c r="A343" t="s">
        <v>53</v>
      </c>
      <c r="E343" s="35" t="s">
        <v>702</v>
      </c>
    </row>
    <row r="344" spans="1:18" ht="12.75" customHeight="1">
      <c r="A344" s="6" t="s">
        <v>43</v>
      </c>
      <c s="6"/>
      <c s="39" t="s">
        <v>78</v>
      </c>
      <c s="6"/>
      <c s="27" t="s">
        <v>239</v>
      </c>
      <c s="6"/>
      <c s="6"/>
      <c s="6"/>
      <c s="40">
        <f>0+Q344</f>
      </c>
      <c r="O344">
        <f>0+R344</f>
      </c>
      <c r="Q344">
        <f>0+I345+I349</f>
      </c>
      <c>
        <f>0+O345+O349</f>
      </c>
    </row>
    <row r="345" spans="1:16" ht="12.75">
      <c r="A345" s="25" t="s">
        <v>45</v>
      </c>
      <c s="29" t="s">
        <v>659</v>
      </c>
      <c s="29" t="s">
        <v>944</v>
      </c>
      <c s="25" t="s">
        <v>47</v>
      </c>
      <c s="30" t="s">
        <v>945</v>
      </c>
      <c s="31" t="s">
        <v>110</v>
      </c>
      <c s="32">
        <v>13.25</v>
      </c>
      <c s="33">
        <v>0</v>
      </c>
      <c s="33">
        <f>ROUND(ROUND(H345,2)*ROUND(G345,3),2)</f>
      </c>
      <c r="O345">
        <f>(I345*21)/100</f>
      </c>
      <c t="s">
        <v>23</v>
      </c>
    </row>
    <row r="346" spans="1:5" ht="12.75">
      <c r="A346" s="34" t="s">
        <v>50</v>
      </c>
      <c r="E346" s="35" t="s">
        <v>47</v>
      </c>
    </row>
    <row r="347" spans="1:5" ht="25.5">
      <c r="A347" s="36" t="s">
        <v>51</v>
      </c>
      <c r="E347" s="37" t="s">
        <v>946</v>
      </c>
    </row>
    <row r="348" spans="1:5" ht="267.75">
      <c r="A348" t="s">
        <v>53</v>
      </c>
      <c r="E348" s="35" t="s">
        <v>947</v>
      </c>
    </row>
    <row r="349" spans="1:16" ht="12.75">
      <c r="A349" s="25" t="s">
        <v>45</v>
      </c>
      <c s="29" t="s">
        <v>663</v>
      </c>
      <c s="29" t="s">
        <v>722</v>
      </c>
      <c s="25" t="s">
        <v>47</v>
      </c>
      <c s="30" t="s">
        <v>723</v>
      </c>
      <c s="31" t="s">
        <v>110</v>
      </c>
      <c s="32">
        <v>70.5</v>
      </c>
      <c s="33">
        <v>0</v>
      </c>
      <c s="33">
        <f>ROUND(ROUND(H349,2)*ROUND(G349,3),2)</f>
      </c>
      <c r="O349">
        <f>(I349*21)/100</f>
      </c>
      <c t="s">
        <v>23</v>
      </c>
    </row>
    <row r="350" spans="1:5" ht="12.75">
      <c r="A350" s="34" t="s">
        <v>50</v>
      </c>
      <c r="E350" s="35" t="s">
        <v>47</v>
      </c>
    </row>
    <row r="351" spans="1:5" ht="51">
      <c r="A351" s="36" t="s">
        <v>51</v>
      </c>
      <c r="E351" s="37" t="s">
        <v>948</v>
      </c>
    </row>
    <row r="352" spans="1:5" ht="255">
      <c r="A352" t="s">
        <v>53</v>
      </c>
      <c r="E352" s="35" t="s">
        <v>725</v>
      </c>
    </row>
    <row r="353" spans="1:18" ht="12.75" customHeight="1">
      <c r="A353" s="6" t="s">
        <v>43</v>
      </c>
      <c s="6"/>
      <c s="39" t="s">
        <v>40</v>
      </c>
      <c s="6"/>
      <c s="27" t="s">
        <v>246</v>
      </c>
      <c s="6"/>
      <c s="6"/>
      <c s="6"/>
      <c s="40">
        <f>0+Q353</f>
      </c>
      <c r="O353">
        <f>0+R353</f>
      </c>
      <c r="Q353">
        <f>0+I354+I358+I362+I366+I370+I374+I378+I382+I386+I390+I394+I398+I402+I406+I410+I414+I418+I422</f>
      </c>
      <c>
        <f>0+O354+O358+O362+O366+O370+O374+O378+O382+O386+O390+O394+O398+O402+O406+O410+O414+O418+O422</f>
      </c>
    </row>
    <row r="354" spans="1:16" ht="12.75">
      <c r="A354" s="25" t="s">
        <v>45</v>
      </c>
      <c s="29" t="s">
        <v>668</v>
      </c>
      <c s="29" t="s">
        <v>741</v>
      </c>
      <c s="25" t="s">
        <v>47</v>
      </c>
      <c s="30" t="s">
        <v>742</v>
      </c>
      <c s="31" t="s">
        <v>110</v>
      </c>
      <c s="32">
        <v>25.77</v>
      </c>
      <c s="33">
        <v>0</v>
      </c>
      <c s="33">
        <f>ROUND(ROUND(H354,2)*ROUND(G354,3),2)</f>
      </c>
      <c r="O354">
        <f>(I354*21)/100</f>
      </c>
      <c t="s">
        <v>23</v>
      </c>
    </row>
    <row r="355" spans="1:5" ht="12.75">
      <c r="A355" s="34" t="s">
        <v>50</v>
      </c>
      <c r="E355" s="35" t="s">
        <v>47</v>
      </c>
    </row>
    <row r="356" spans="1:5" ht="102">
      <c r="A356" s="36" t="s">
        <v>51</v>
      </c>
      <c r="E356" s="37" t="s">
        <v>949</v>
      </c>
    </row>
    <row r="357" spans="1:5" ht="89.25">
      <c r="A357" t="s">
        <v>53</v>
      </c>
      <c r="E357" s="35" t="s">
        <v>744</v>
      </c>
    </row>
    <row r="358" spans="1:16" ht="12.75">
      <c r="A358" s="25" t="s">
        <v>45</v>
      </c>
      <c s="29" t="s">
        <v>673</v>
      </c>
      <c s="29" t="s">
        <v>950</v>
      </c>
      <c s="25" t="s">
        <v>47</v>
      </c>
      <c s="30" t="s">
        <v>951</v>
      </c>
      <c s="31" t="s">
        <v>243</v>
      </c>
      <c s="32">
        <v>4</v>
      </c>
      <c s="33">
        <v>0</v>
      </c>
      <c s="33">
        <f>ROUND(ROUND(H358,2)*ROUND(G358,3),2)</f>
      </c>
      <c r="O358">
        <f>(I358*21)/100</f>
      </c>
      <c t="s">
        <v>23</v>
      </c>
    </row>
    <row r="359" spans="1:5" ht="12.75">
      <c r="A359" s="34" t="s">
        <v>50</v>
      </c>
      <c r="E359" s="35" t="s">
        <v>47</v>
      </c>
    </row>
    <row r="360" spans="1:5" ht="12.75">
      <c r="A360" s="36" t="s">
        <v>51</v>
      </c>
      <c r="E360" s="37" t="s">
        <v>952</v>
      </c>
    </row>
    <row r="361" spans="1:5" ht="63.75">
      <c r="A361" t="s">
        <v>53</v>
      </c>
      <c r="E361" s="35" t="s">
        <v>953</v>
      </c>
    </row>
    <row r="362" spans="1:16" ht="12.75">
      <c r="A362" s="25" t="s">
        <v>45</v>
      </c>
      <c s="29" t="s">
        <v>679</v>
      </c>
      <c s="29" t="s">
        <v>746</v>
      </c>
      <c s="25" t="s">
        <v>47</v>
      </c>
      <c s="30" t="s">
        <v>747</v>
      </c>
      <c s="31" t="s">
        <v>243</v>
      </c>
      <c s="32">
        <v>2</v>
      </c>
      <c s="33">
        <v>0</v>
      </c>
      <c s="33">
        <f>ROUND(ROUND(H362,2)*ROUND(G362,3),2)</f>
      </c>
      <c r="O362">
        <f>(I362*21)/100</f>
      </c>
      <c t="s">
        <v>23</v>
      </c>
    </row>
    <row r="363" spans="1:5" ht="12.75">
      <c r="A363" s="34" t="s">
        <v>50</v>
      </c>
      <c r="E363" s="35" t="s">
        <v>47</v>
      </c>
    </row>
    <row r="364" spans="1:5" ht="25.5">
      <c r="A364" s="36" t="s">
        <v>51</v>
      </c>
      <c r="E364" s="37" t="s">
        <v>954</v>
      </c>
    </row>
    <row r="365" spans="1:5" ht="63.75">
      <c r="A365" t="s">
        <v>53</v>
      </c>
      <c r="E365" s="35" t="s">
        <v>749</v>
      </c>
    </row>
    <row r="366" spans="1:16" ht="25.5">
      <c r="A366" s="25" t="s">
        <v>45</v>
      </c>
      <c s="29" t="s">
        <v>684</v>
      </c>
      <c s="29" t="s">
        <v>268</v>
      </c>
      <c s="25" t="s">
        <v>47</v>
      </c>
      <c s="30" t="s">
        <v>269</v>
      </c>
      <c s="31" t="s">
        <v>243</v>
      </c>
      <c s="32">
        <v>2</v>
      </c>
      <c s="33">
        <v>0</v>
      </c>
      <c s="33">
        <f>ROUND(ROUND(H366,2)*ROUND(G366,3),2)</f>
      </c>
      <c r="O366">
        <f>(I366*21)/100</f>
      </c>
      <c t="s">
        <v>23</v>
      </c>
    </row>
    <row r="367" spans="1:5" ht="12.75">
      <c r="A367" s="34" t="s">
        <v>50</v>
      </c>
      <c r="E367" s="35" t="s">
        <v>47</v>
      </c>
    </row>
    <row r="368" spans="1:5" ht="38.25">
      <c r="A368" s="36" t="s">
        <v>51</v>
      </c>
      <c r="E368" s="37" t="s">
        <v>955</v>
      </c>
    </row>
    <row r="369" spans="1:5" ht="51">
      <c r="A369" t="s">
        <v>53</v>
      </c>
      <c r="E369" s="35" t="s">
        <v>271</v>
      </c>
    </row>
    <row r="370" spans="1:16" ht="12.75">
      <c r="A370" s="25" t="s">
        <v>45</v>
      </c>
      <c s="29" t="s">
        <v>689</v>
      </c>
      <c s="29" t="s">
        <v>956</v>
      </c>
      <c s="25" t="s">
        <v>47</v>
      </c>
      <c s="30" t="s">
        <v>957</v>
      </c>
      <c s="31" t="s">
        <v>110</v>
      </c>
      <c s="32">
        <v>12.32</v>
      </c>
      <c s="33">
        <v>0</v>
      </c>
      <c s="33">
        <f>ROUND(ROUND(H370,2)*ROUND(G370,3),2)</f>
      </c>
      <c r="O370">
        <f>(I370*21)/100</f>
      </c>
      <c t="s">
        <v>23</v>
      </c>
    </row>
    <row r="371" spans="1:5" ht="12.75">
      <c r="A371" s="34" t="s">
        <v>50</v>
      </c>
      <c r="E371" s="35" t="s">
        <v>47</v>
      </c>
    </row>
    <row r="372" spans="1:5" ht="51">
      <c r="A372" s="36" t="s">
        <v>51</v>
      </c>
      <c r="E372" s="37" t="s">
        <v>958</v>
      </c>
    </row>
    <row r="373" spans="1:5" ht="76.5">
      <c r="A373" t="s">
        <v>53</v>
      </c>
      <c r="E373" s="35" t="s">
        <v>276</v>
      </c>
    </row>
    <row r="374" spans="1:16" ht="12.75">
      <c r="A374" s="25" t="s">
        <v>45</v>
      </c>
      <c s="29" t="s">
        <v>694</v>
      </c>
      <c s="29" t="s">
        <v>435</v>
      </c>
      <c s="25" t="s">
        <v>47</v>
      </c>
      <c s="30" t="s">
        <v>436</v>
      </c>
      <c s="31" t="s">
        <v>110</v>
      </c>
      <c s="32">
        <v>3.5</v>
      </c>
      <c s="33">
        <v>0</v>
      </c>
      <c s="33">
        <f>ROUND(ROUND(H374,2)*ROUND(G374,3),2)</f>
      </c>
      <c r="O374">
        <f>(I374*21)/100</f>
      </c>
      <c t="s">
        <v>23</v>
      </c>
    </row>
    <row r="375" spans="1:5" ht="12.75">
      <c r="A375" s="34" t="s">
        <v>50</v>
      </c>
      <c r="E375" s="35" t="s">
        <v>47</v>
      </c>
    </row>
    <row r="376" spans="1:5" ht="12.75">
      <c r="A376" s="36" t="s">
        <v>51</v>
      </c>
      <c r="E376" s="37" t="s">
        <v>959</v>
      </c>
    </row>
    <row r="377" spans="1:5" ht="76.5">
      <c r="A377" t="s">
        <v>53</v>
      </c>
      <c r="E377" s="35" t="s">
        <v>276</v>
      </c>
    </row>
    <row r="378" spans="1:16" ht="12.75">
      <c r="A378" s="25" t="s">
        <v>45</v>
      </c>
      <c s="29" t="s">
        <v>698</v>
      </c>
      <c s="29" t="s">
        <v>282</v>
      </c>
      <c s="25" t="s">
        <v>47</v>
      </c>
      <c s="30" t="s">
        <v>283</v>
      </c>
      <c s="31" t="s">
        <v>110</v>
      </c>
      <c s="32">
        <v>73.05</v>
      </c>
      <c s="33">
        <v>0</v>
      </c>
      <c s="33">
        <f>ROUND(ROUND(H378,2)*ROUND(G378,3),2)</f>
      </c>
      <c r="O378">
        <f>(I378*21)/100</f>
      </c>
      <c t="s">
        <v>23</v>
      </c>
    </row>
    <row r="379" spans="1:5" ht="12.75">
      <c r="A379" s="34" t="s">
        <v>50</v>
      </c>
      <c r="E379" s="35" t="s">
        <v>47</v>
      </c>
    </row>
    <row r="380" spans="1:5" ht="63.75">
      <c r="A380" s="36" t="s">
        <v>51</v>
      </c>
      <c r="E380" s="37" t="s">
        <v>960</v>
      </c>
    </row>
    <row r="381" spans="1:5" ht="63.75">
      <c r="A381" t="s">
        <v>53</v>
      </c>
      <c r="E381" s="35" t="s">
        <v>285</v>
      </c>
    </row>
    <row r="382" spans="1:16" ht="12.75">
      <c r="A382" s="25" t="s">
        <v>45</v>
      </c>
      <c s="29" t="s">
        <v>703</v>
      </c>
      <c s="29" t="s">
        <v>287</v>
      </c>
      <c s="25" t="s">
        <v>47</v>
      </c>
      <c s="30" t="s">
        <v>288</v>
      </c>
      <c s="31" t="s">
        <v>110</v>
      </c>
      <c s="32">
        <v>58.25</v>
      </c>
      <c s="33">
        <v>0</v>
      </c>
      <c s="33">
        <f>ROUND(ROUND(H382,2)*ROUND(G382,3),2)</f>
      </c>
      <c r="O382">
        <f>(I382*21)/100</f>
      </c>
      <c t="s">
        <v>23</v>
      </c>
    </row>
    <row r="383" spans="1:5" ht="12.75">
      <c r="A383" s="34" t="s">
        <v>50</v>
      </c>
      <c r="E383" s="35" t="s">
        <v>47</v>
      </c>
    </row>
    <row r="384" spans="1:5" ht="63.75">
      <c r="A384" s="36" t="s">
        <v>51</v>
      </c>
      <c r="E384" s="37" t="s">
        <v>961</v>
      </c>
    </row>
    <row r="385" spans="1:5" ht="76.5">
      <c r="A385" t="s">
        <v>53</v>
      </c>
      <c r="E385" s="35" t="s">
        <v>290</v>
      </c>
    </row>
    <row r="386" spans="1:16" ht="12.75">
      <c r="A386" s="25" t="s">
        <v>45</v>
      </c>
      <c s="29" t="s">
        <v>707</v>
      </c>
      <c s="29" t="s">
        <v>962</v>
      </c>
      <c s="25" t="s">
        <v>47</v>
      </c>
      <c s="30" t="s">
        <v>963</v>
      </c>
      <c s="31" t="s">
        <v>49</v>
      </c>
      <c s="32">
        <v>0.024</v>
      </c>
      <c s="33">
        <v>0</v>
      </c>
      <c s="33">
        <f>ROUND(ROUND(H386,2)*ROUND(G386,3),2)</f>
      </c>
      <c r="O386">
        <f>(I386*21)/100</f>
      </c>
      <c t="s">
        <v>23</v>
      </c>
    </row>
    <row r="387" spans="1:5" ht="12.75">
      <c r="A387" s="34" t="s">
        <v>50</v>
      </c>
      <c r="E387" s="35" t="s">
        <v>47</v>
      </c>
    </row>
    <row r="388" spans="1:5" ht="12.75">
      <c r="A388" s="36" t="s">
        <v>51</v>
      </c>
      <c r="E388" s="37" t="s">
        <v>964</v>
      </c>
    </row>
    <row r="389" spans="1:5" ht="153">
      <c r="A389" t="s">
        <v>53</v>
      </c>
      <c r="E389" s="35" t="s">
        <v>965</v>
      </c>
    </row>
    <row r="390" spans="1:16" ht="12.75">
      <c r="A390" s="25" t="s">
        <v>45</v>
      </c>
      <c s="29" t="s">
        <v>711</v>
      </c>
      <c s="29" t="s">
        <v>966</v>
      </c>
      <c s="25" t="s">
        <v>307</v>
      </c>
      <c s="30" t="s">
        <v>967</v>
      </c>
      <c s="31" t="s">
        <v>243</v>
      </c>
      <c s="32">
        <v>10</v>
      </c>
      <c s="33">
        <v>0</v>
      </c>
      <c s="33">
        <f>ROUND(ROUND(H390,2)*ROUND(G390,3),2)</f>
      </c>
      <c r="O390">
        <f>(I390*21)/100</f>
      </c>
      <c t="s">
        <v>23</v>
      </c>
    </row>
    <row r="391" spans="1:5" ht="12.75">
      <c r="A391" s="34" t="s">
        <v>50</v>
      </c>
      <c r="E391" s="35" t="s">
        <v>47</v>
      </c>
    </row>
    <row r="392" spans="1:5" ht="63.75">
      <c r="A392" s="36" t="s">
        <v>51</v>
      </c>
      <c r="E392" s="37" t="s">
        <v>968</v>
      </c>
    </row>
    <row r="393" spans="1:5" ht="409.5">
      <c r="A393" t="s">
        <v>53</v>
      </c>
      <c r="E393" s="35" t="s">
        <v>969</v>
      </c>
    </row>
    <row r="394" spans="1:16" ht="12.75">
      <c r="A394" s="25" t="s">
        <v>45</v>
      </c>
      <c s="29" t="s">
        <v>716</v>
      </c>
      <c s="29" t="s">
        <v>768</v>
      </c>
      <c s="25" t="s">
        <v>47</v>
      </c>
      <c s="30" t="s">
        <v>769</v>
      </c>
      <c s="31" t="s">
        <v>243</v>
      </c>
      <c s="32">
        <v>4</v>
      </c>
      <c s="33">
        <v>0</v>
      </c>
      <c s="33">
        <f>ROUND(ROUND(H394,2)*ROUND(G394,3),2)</f>
      </c>
      <c r="O394">
        <f>(I394*21)/100</f>
      </c>
      <c t="s">
        <v>23</v>
      </c>
    </row>
    <row r="395" spans="1:5" ht="12.75">
      <c r="A395" s="34" t="s">
        <v>50</v>
      </c>
      <c r="E395" s="35" t="s">
        <v>47</v>
      </c>
    </row>
    <row r="396" spans="1:5" ht="38.25">
      <c r="A396" s="36" t="s">
        <v>51</v>
      </c>
      <c r="E396" s="37" t="s">
        <v>970</v>
      </c>
    </row>
    <row r="397" spans="1:5" ht="293.25">
      <c r="A397" t="s">
        <v>53</v>
      </c>
      <c r="E397" s="35" t="s">
        <v>771</v>
      </c>
    </row>
    <row r="398" spans="1:16" ht="12.75">
      <c r="A398" s="25" t="s">
        <v>45</v>
      </c>
      <c s="29" t="s">
        <v>721</v>
      </c>
      <c s="29" t="s">
        <v>971</v>
      </c>
      <c s="25" t="s">
        <v>47</v>
      </c>
      <c s="30" t="s">
        <v>972</v>
      </c>
      <c s="31" t="s">
        <v>49</v>
      </c>
      <c s="32">
        <v>87.77</v>
      </c>
      <c s="33">
        <v>0</v>
      </c>
      <c s="33">
        <f>ROUND(ROUND(H398,2)*ROUND(G398,3),2)</f>
      </c>
      <c r="O398">
        <f>(I398*21)/100</f>
      </c>
      <c t="s">
        <v>23</v>
      </c>
    </row>
    <row r="399" spans="1:5" ht="12.75">
      <c r="A399" s="34" t="s">
        <v>50</v>
      </c>
      <c r="E399" s="35" t="s">
        <v>47</v>
      </c>
    </row>
    <row r="400" spans="1:5" ht="114.75">
      <c r="A400" s="36" t="s">
        <v>51</v>
      </c>
      <c r="E400" s="37" t="s">
        <v>973</v>
      </c>
    </row>
    <row r="401" spans="1:5" ht="114.75">
      <c r="A401" t="s">
        <v>53</v>
      </c>
      <c r="E401" s="35" t="s">
        <v>798</v>
      </c>
    </row>
    <row r="402" spans="1:16" ht="12.75">
      <c r="A402" s="25" t="s">
        <v>45</v>
      </c>
      <c s="29" t="s">
        <v>726</v>
      </c>
      <c s="29" t="s">
        <v>974</v>
      </c>
      <c s="25" t="s">
        <v>47</v>
      </c>
      <c s="30" t="s">
        <v>975</v>
      </c>
      <c s="31" t="s">
        <v>49</v>
      </c>
      <c s="32">
        <v>123.078</v>
      </c>
      <c s="33">
        <v>0</v>
      </c>
      <c s="33">
        <f>ROUND(ROUND(H402,2)*ROUND(G402,3),2)</f>
      </c>
      <c r="O402">
        <f>(I402*21)/100</f>
      </c>
      <c t="s">
        <v>23</v>
      </c>
    </row>
    <row r="403" spans="1:5" ht="12.75">
      <c r="A403" s="34" t="s">
        <v>50</v>
      </c>
      <c r="E403" s="35" t="s">
        <v>47</v>
      </c>
    </row>
    <row r="404" spans="1:5" ht="153">
      <c r="A404" s="36" t="s">
        <v>51</v>
      </c>
      <c r="E404" s="37" t="s">
        <v>976</v>
      </c>
    </row>
    <row r="405" spans="1:5" ht="114.75">
      <c r="A405" t="s">
        <v>53</v>
      </c>
      <c r="E405" s="35" t="s">
        <v>798</v>
      </c>
    </row>
    <row r="406" spans="1:16" ht="12.75">
      <c r="A406" s="25" t="s">
        <v>45</v>
      </c>
      <c s="29" t="s">
        <v>731</v>
      </c>
      <c s="29" t="s">
        <v>795</v>
      </c>
      <c s="25" t="s">
        <v>47</v>
      </c>
      <c s="30" t="s">
        <v>796</v>
      </c>
      <c s="31" t="s">
        <v>49</v>
      </c>
      <c s="32">
        <v>64.12</v>
      </c>
      <c s="33">
        <v>0</v>
      </c>
      <c s="33">
        <f>ROUND(ROUND(H406,2)*ROUND(G406,3),2)</f>
      </c>
      <c r="O406">
        <f>(I406*21)/100</f>
      </c>
      <c t="s">
        <v>23</v>
      </c>
    </row>
    <row r="407" spans="1:5" ht="12.75">
      <c r="A407" s="34" t="s">
        <v>50</v>
      </c>
      <c r="E407" s="35" t="s">
        <v>47</v>
      </c>
    </row>
    <row r="408" spans="1:5" ht="165.75">
      <c r="A408" s="36" t="s">
        <v>51</v>
      </c>
      <c r="E408" s="37" t="s">
        <v>977</v>
      </c>
    </row>
    <row r="409" spans="1:5" ht="114.75">
      <c r="A409" t="s">
        <v>53</v>
      </c>
      <c r="E409" s="35" t="s">
        <v>798</v>
      </c>
    </row>
    <row r="410" spans="1:16" ht="12.75">
      <c r="A410" s="25" t="s">
        <v>45</v>
      </c>
      <c s="29" t="s">
        <v>733</v>
      </c>
      <c s="29" t="s">
        <v>978</v>
      </c>
      <c s="25" t="s">
        <v>47</v>
      </c>
      <c s="30" t="s">
        <v>979</v>
      </c>
      <c s="31" t="s">
        <v>57</v>
      </c>
      <c s="32">
        <v>1.42</v>
      </c>
      <c s="33">
        <v>0</v>
      </c>
      <c s="33">
        <f>ROUND(ROUND(H410,2)*ROUND(G410,3),2)</f>
      </c>
      <c r="O410">
        <f>(I410*21)/100</f>
      </c>
      <c t="s">
        <v>23</v>
      </c>
    </row>
    <row r="411" spans="1:5" ht="12.75">
      <c r="A411" s="34" t="s">
        <v>50</v>
      </c>
      <c r="E411" s="35" t="s">
        <v>47</v>
      </c>
    </row>
    <row r="412" spans="1:5" ht="127.5">
      <c r="A412" s="36" t="s">
        <v>51</v>
      </c>
      <c r="E412" s="37" t="s">
        <v>980</v>
      </c>
    </row>
    <row r="413" spans="1:5" ht="89.25">
      <c r="A413" t="s">
        <v>53</v>
      </c>
      <c r="E413" s="35" t="s">
        <v>981</v>
      </c>
    </row>
    <row r="414" spans="1:16" ht="12.75">
      <c r="A414" s="25" t="s">
        <v>45</v>
      </c>
      <c s="29" t="s">
        <v>738</v>
      </c>
      <c s="29" t="s">
        <v>982</v>
      </c>
      <c s="25" t="s">
        <v>307</v>
      </c>
      <c s="30" t="s">
        <v>983</v>
      </c>
      <c s="31" t="s">
        <v>110</v>
      </c>
      <c s="32">
        <v>19.2</v>
      </c>
      <c s="33">
        <v>0</v>
      </c>
      <c s="33">
        <f>ROUND(ROUND(H414,2)*ROUND(G414,3),2)</f>
      </c>
      <c r="O414">
        <f>(I414*21)/100</f>
      </c>
      <c t="s">
        <v>23</v>
      </c>
    </row>
    <row r="415" spans="1:5" ht="12.75">
      <c r="A415" s="34" t="s">
        <v>50</v>
      </c>
      <c r="E415" s="35" t="s">
        <v>47</v>
      </c>
    </row>
    <row r="416" spans="1:5" ht="76.5">
      <c r="A416" s="36" t="s">
        <v>51</v>
      </c>
      <c r="E416" s="37" t="s">
        <v>984</v>
      </c>
    </row>
    <row r="417" spans="1:5" ht="89.25">
      <c r="A417" t="s">
        <v>53</v>
      </c>
      <c r="E417" s="35" t="s">
        <v>985</v>
      </c>
    </row>
    <row r="418" spans="1:16" ht="12.75">
      <c r="A418" s="25" t="s">
        <v>45</v>
      </c>
      <c s="29" t="s">
        <v>740</v>
      </c>
      <c s="29" t="s">
        <v>805</v>
      </c>
      <c s="25" t="s">
        <v>47</v>
      </c>
      <c s="30" t="s">
        <v>806</v>
      </c>
      <c s="31" t="s">
        <v>49</v>
      </c>
      <c s="32">
        <v>5.85</v>
      </c>
      <c s="33">
        <v>0</v>
      </c>
      <c s="33">
        <f>ROUND(ROUND(H418,2)*ROUND(G418,3),2)</f>
      </c>
      <c r="O418">
        <f>(I418*21)/100</f>
      </c>
      <c t="s">
        <v>23</v>
      </c>
    </row>
    <row r="419" spans="1:5" ht="12.75">
      <c r="A419" s="34" t="s">
        <v>50</v>
      </c>
      <c r="E419" s="35" t="s">
        <v>47</v>
      </c>
    </row>
    <row r="420" spans="1:5" ht="76.5">
      <c r="A420" s="36" t="s">
        <v>51</v>
      </c>
      <c r="E420" s="37" t="s">
        <v>986</v>
      </c>
    </row>
    <row r="421" spans="1:5" ht="89.25">
      <c r="A421" t="s">
        <v>53</v>
      </c>
      <c r="E421" s="35" t="s">
        <v>808</v>
      </c>
    </row>
    <row r="422" spans="1:16" ht="12.75">
      <c r="A422" s="25" t="s">
        <v>45</v>
      </c>
      <c s="29" t="s">
        <v>745</v>
      </c>
      <c s="29" t="s">
        <v>810</v>
      </c>
      <c s="25" t="s">
        <v>47</v>
      </c>
      <c s="30" t="s">
        <v>811</v>
      </c>
      <c s="31" t="s">
        <v>152</v>
      </c>
      <c s="32">
        <v>72.15</v>
      </c>
      <c s="33">
        <v>0</v>
      </c>
      <c s="33">
        <f>ROUND(ROUND(H422,2)*ROUND(G422,3),2)</f>
      </c>
      <c r="O422">
        <f>(I422*21)/100</f>
      </c>
      <c t="s">
        <v>23</v>
      </c>
    </row>
    <row r="423" spans="1:5" ht="12.75">
      <c r="A423" s="34" t="s">
        <v>50</v>
      </c>
      <c r="E423" s="35" t="s">
        <v>47</v>
      </c>
    </row>
    <row r="424" spans="1:5" ht="76.5">
      <c r="A424" s="36" t="s">
        <v>51</v>
      </c>
      <c r="E424" s="37" t="s">
        <v>987</v>
      </c>
    </row>
    <row r="425" spans="1:5" ht="89.25">
      <c r="A425" t="s">
        <v>53</v>
      </c>
      <c r="E425"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0+O8+O69+O130+O167+O188+O237+O278+O315+O344+O353</f>
      </c>
      <c t="s">
        <v>22</v>
      </c>
    </row>
    <row r="3" spans="1:16" ht="15" customHeight="1">
      <c r="A3" t="s">
        <v>12</v>
      </c>
      <c s="12" t="s">
        <v>14</v>
      </c>
      <c s="13" t="s">
        <v>15</v>
      </c>
      <c s="1"/>
      <c s="14" t="s">
        <v>16</v>
      </c>
      <c s="1"/>
      <c s="9"/>
      <c s="8" t="s">
        <v>988</v>
      </c>
      <c s="41">
        <f>0+I8+I69+I130+I167+I188+I237+I278+I315+I344+I353</f>
      </c>
      <c r="O3" t="s">
        <v>19</v>
      </c>
      <c t="s">
        <v>23</v>
      </c>
    </row>
    <row r="4" spans="1:16" ht="15" customHeight="1">
      <c r="A4" t="s">
        <v>17</v>
      </c>
      <c s="16" t="s">
        <v>18</v>
      </c>
      <c s="17" t="s">
        <v>988</v>
      </c>
      <c s="6"/>
      <c s="18" t="s">
        <v>989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33.121</v>
      </c>
      <c s="33">
        <v>0</v>
      </c>
      <c s="33">
        <f>ROUND(ROUND(H9,2)*ROUND(G9,3),2)</f>
      </c>
      <c r="O9">
        <f>(I9*21)/100</f>
      </c>
      <c t="s">
        <v>23</v>
      </c>
    </row>
    <row r="10" spans="1:5" ht="12.75">
      <c r="A10" s="34" t="s">
        <v>50</v>
      </c>
      <c r="E10" s="35" t="s">
        <v>47</v>
      </c>
    </row>
    <row r="11" spans="1:5" ht="89.25">
      <c r="A11" s="36" t="s">
        <v>51</v>
      </c>
      <c r="E11" s="37" t="s">
        <v>990</v>
      </c>
    </row>
    <row r="12" spans="1:5" ht="51">
      <c r="A12" t="s">
        <v>53</v>
      </c>
      <c r="E12" s="35" t="s">
        <v>54</v>
      </c>
    </row>
    <row r="13" spans="1:16" ht="12.75">
      <c r="A13" s="25" t="s">
        <v>45</v>
      </c>
      <c s="29" t="s">
        <v>23</v>
      </c>
      <c s="29" t="s">
        <v>300</v>
      </c>
      <c s="25" t="s">
        <v>47</v>
      </c>
      <c s="30" t="s">
        <v>301</v>
      </c>
      <c s="31" t="s">
        <v>57</v>
      </c>
      <c s="32">
        <v>80.105</v>
      </c>
      <c s="33">
        <v>0</v>
      </c>
      <c s="33">
        <f>ROUND(ROUND(H13,2)*ROUND(G13,3),2)</f>
      </c>
      <c r="O13">
        <f>(I13*21)/100</f>
      </c>
      <c t="s">
        <v>23</v>
      </c>
    </row>
    <row r="14" spans="1:5" ht="12.75">
      <c r="A14" s="34" t="s">
        <v>50</v>
      </c>
      <c r="E14" s="35" t="s">
        <v>47</v>
      </c>
    </row>
    <row r="15" spans="1:5" ht="51">
      <c r="A15" s="36" t="s">
        <v>51</v>
      </c>
      <c r="E15" s="37" t="s">
        <v>991</v>
      </c>
    </row>
    <row r="16" spans="1:5" ht="51">
      <c r="A16" t="s">
        <v>53</v>
      </c>
      <c r="E16" s="35" t="s">
        <v>54</v>
      </c>
    </row>
    <row r="17" spans="1:16" ht="12.75">
      <c r="A17" s="25" t="s">
        <v>45</v>
      </c>
      <c s="29" t="s">
        <v>22</v>
      </c>
      <c s="29" t="s">
        <v>55</v>
      </c>
      <c s="25" t="s">
        <v>47</v>
      </c>
      <c s="30" t="s">
        <v>56</v>
      </c>
      <c s="31" t="s">
        <v>57</v>
      </c>
      <c s="32">
        <v>1.137</v>
      </c>
      <c s="33">
        <v>0</v>
      </c>
      <c s="33">
        <f>ROUND(ROUND(H17,2)*ROUND(G17,3),2)</f>
      </c>
      <c r="O17">
        <f>(I17*21)/100</f>
      </c>
      <c t="s">
        <v>23</v>
      </c>
    </row>
    <row r="18" spans="1:5" ht="12.75">
      <c r="A18" s="34" t="s">
        <v>50</v>
      </c>
      <c r="E18" s="35" t="s">
        <v>47</v>
      </c>
    </row>
    <row r="19" spans="1:5" ht="51">
      <c r="A19" s="36" t="s">
        <v>51</v>
      </c>
      <c r="E19" s="37" t="s">
        <v>992</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78.5">
      <c r="A23" s="36" t="s">
        <v>51</v>
      </c>
      <c r="E23" s="37" t="s">
        <v>993</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994</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63.75">
      <c r="A31" s="36" t="s">
        <v>51</v>
      </c>
      <c r="E31" s="37" t="s">
        <v>995</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40.25">
      <c r="A35" s="36" t="s">
        <v>51</v>
      </c>
      <c r="E35" s="37" t="s">
        <v>996</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102">
      <c r="A43" s="36" t="s">
        <v>51</v>
      </c>
      <c r="E43" s="37" t="s">
        <v>997</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51">
      <c r="A47" s="36" t="s">
        <v>51</v>
      </c>
      <c r="E47" s="37" t="s">
        <v>998</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76.5">
      <c r="A55" s="36" t="s">
        <v>51</v>
      </c>
      <c r="E55" s="37" t="s">
        <v>999</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1000</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76.5">
      <c r="A67" s="36" t="s">
        <v>51</v>
      </c>
      <c r="E67" s="37" t="s">
        <v>456</v>
      </c>
    </row>
    <row r="68" spans="1:5" ht="76.5">
      <c r="A68" t="s">
        <v>53</v>
      </c>
      <c r="E68" s="35" t="s">
        <v>328</v>
      </c>
    </row>
    <row r="69" spans="1:18" ht="12.75" customHeight="1">
      <c r="A69" s="6" t="s">
        <v>43</v>
      </c>
      <c s="6"/>
      <c s="39" t="s">
        <v>29</v>
      </c>
      <c s="6"/>
      <c s="27" t="s">
        <v>92</v>
      </c>
      <c s="6"/>
      <c s="6"/>
      <c s="6"/>
      <c s="40">
        <f>0+Q69</f>
      </c>
      <c r="O69">
        <f>0+R69</f>
      </c>
      <c r="Q69">
        <f>0+I70+I74+I78+I82+I86+I90+I94+I98+I102+I106+I110+I114+I118+I122+I126</f>
      </c>
      <c>
        <f>0+O70+O74+O78+O82+O86+O90+O94+O98+O102+O106+O110+O114+O118+O122+O126</f>
      </c>
    </row>
    <row r="70" spans="1:16" ht="12.75">
      <c r="A70" s="25" t="s">
        <v>45</v>
      </c>
      <c s="29" t="s">
        <v>112</v>
      </c>
      <c s="29" t="s">
        <v>329</v>
      </c>
      <c s="25" t="s">
        <v>47</v>
      </c>
      <c s="30" t="s">
        <v>330</v>
      </c>
      <c s="31" t="s">
        <v>152</v>
      </c>
      <c s="32">
        <v>398</v>
      </c>
      <c s="33">
        <v>0</v>
      </c>
      <c s="33">
        <f>ROUND(ROUND(H70,2)*ROUND(G70,3),2)</f>
      </c>
      <c r="O70">
        <f>(I70*21)/100</f>
      </c>
      <c t="s">
        <v>23</v>
      </c>
    </row>
    <row r="71" spans="1:5" ht="12.75">
      <c r="A71" s="34" t="s">
        <v>50</v>
      </c>
      <c r="E71" s="35" t="s">
        <v>47</v>
      </c>
    </row>
    <row r="72" spans="1:5" ht="38.25">
      <c r="A72" s="36" t="s">
        <v>51</v>
      </c>
      <c r="E72" s="37" t="s">
        <v>1001</v>
      </c>
    </row>
    <row r="73" spans="1:5" ht="51">
      <c r="A73" t="s">
        <v>53</v>
      </c>
      <c r="E73" s="35" t="s">
        <v>332</v>
      </c>
    </row>
    <row r="74" spans="1:16" ht="12.75">
      <c r="A74" s="25" t="s">
        <v>45</v>
      </c>
      <c s="29" t="s">
        <v>116</v>
      </c>
      <c s="29" t="s">
        <v>1002</v>
      </c>
      <c s="25" t="s">
        <v>47</v>
      </c>
      <c s="30" t="s">
        <v>1003</v>
      </c>
      <c s="31" t="s">
        <v>243</v>
      </c>
      <c s="32">
        <v>14</v>
      </c>
      <c s="33">
        <v>0</v>
      </c>
      <c s="33">
        <f>ROUND(ROUND(H74,2)*ROUND(G74,3),2)</f>
      </c>
      <c r="O74">
        <f>(I74*21)/100</f>
      </c>
      <c t="s">
        <v>23</v>
      </c>
    </row>
    <row r="75" spans="1:5" ht="12.75">
      <c r="A75" s="34" t="s">
        <v>50</v>
      </c>
      <c r="E75" s="35" t="s">
        <v>47</v>
      </c>
    </row>
    <row r="76" spans="1:5" ht="12.75">
      <c r="A76" s="36" t="s">
        <v>51</v>
      </c>
      <c r="E76" s="37" t="s">
        <v>1004</v>
      </c>
    </row>
    <row r="77" spans="1:5" ht="191.25">
      <c r="A77" t="s">
        <v>53</v>
      </c>
      <c r="E77" s="35" t="s">
        <v>1005</v>
      </c>
    </row>
    <row r="78" spans="1:16" ht="25.5">
      <c r="A78" s="25" t="s">
        <v>45</v>
      </c>
      <c s="29" t="s">
        <v>121</v>
      </c>
      <c s="29" t="s">
        <v>99</v>
      </c>
      <c s="25" t="s">
        <v>47</v>
      </c>
      <c s="30" t="s">
        <v>100</v>
      </c>
      <c s="31" t="s">
        <v>49</v>
      </c>
      <c s="32">
        <v>78.408</v>
      </c>
      <c s="33">
        <v>0</v>
      </c>
      <c s="33">
        <f>ROUND(ROUND(H78,2)*ROUND(G78,3),2)</f>
      </c>
      <c r="O78">
        <f>(I78*21)/100</f>
      </c>
      <c t="s">
        <v>23</v>
      </c>
    </row>
    <row r="79" spans="1:5" ht="12.75">
      <c r="A79" s="34" t="s">
        <v>50</v>
      </c>
      <c r="E79" s="35" t="s">
        <v>47</v>
      </c>
    </row>
    <row r="80" spans="1:5" ht="102">
      <c r="A80" s="36" t="s">
        <v>51</v>
      </c>
      <c r="E80" s="37" t="s">
        <v>1006</v>
      </c>
    </row>
    <row r="81" spans="1:5" ht="89.25">
      <c r="A81" t="s">
        <v>53</v>
      </c>
      <c r="E81" s="35" t="s">
        <v>102</v>
      </c>
    </row>
    <row r="82" spans="1:16" ht="12.75">
      <c r="A82" s="25" t="s">
        <v>45</v>
      </c>
      <c s="29" t="s">
        <v>126</v>
      </c>
      <c s="29" t="s">
        <v>108</v>
      </c>
      <c s="25" t="s">
        <v>47</v>
      </c>
      <c s="30" t="s">
        <v>109</v>
      </c>
      <c s="31" t="s">
        <v>110</v>
      </c>
      <c s="32">
        <v>32</v>
      </c>
      <c s="33">
        <v>0</v>
      </c>
      <c s="33">
        <f>ROUND(ROUND(H82,2)*ROUND(G82,3),2)</f>
      </c>
      <c r="O82">
        <f>(I82*21)/100</f>
      </c>
      <c t="s">
        <v>23</v>
      </c>
    </row>
    <row r="83" spans="1:5" ht="12.75">
      <c r="A83" s="34" t="s">
        <v>50</v>
      </c>
      <c r="E83" s="35" t="s">
        <v>47</v>
      </c>
    </row>
    <row r="84" spans="1:5" ht="25.5">
      <c r="A84" s="36" t="s">
        <v>51</v>
      </c>
      <c r="E84" s="37" t="s">
        <v>1007</v>
      </c>
    </row>
    <row r="85" spans="1:5" ht="89.25">
      <c r="A85" t="s">
        <v>53</v>
      </c>
      <c r="E85" s="35" t="s">
        <v>102</v>
      </c>
    </row>
    <row r="86" spans="1:16" ht="12.75">
      <c r="A86" s="25" t="s">
        <v>45</v>
      </c>
      <c s="29" t="s">
        <v>131</v>
      </c>
      <c s="29" t="s">
        <v>113</v>
      </c>
      <c s="25" t="s">
        <v>47</v>
      </c>
      <c s="30" t="s">
        <v>114</v>
      </c>
      <c s="31" t="s">
        <v>49</v>
      </c>
      <c s="32">
        <v>0</v>
      </c>
      <c s="33">
        <v>0</v>
      </c>
      <c s="33">
        <f>ROUND(ROUND(H86,2)*ROUND(G86,3),2)</f>
      </c>
      <c r="O86">
        <f>(I86*21)/100</f>
      </c>
      <c t="s">
        <v>23</v>
      </c>
    </row>
    <row r="87" spans="1:5" ht="12.75">
      <c r="A87" s="34" t="s">
        <v>50</v>
      </c>
      <c r="E87" s="35" t="s">
        <v>47</v>
      </c>
    </row>
    <row r="88" spans="1:5" ht="63.75">
      <c r="A88" s="36" t="s">
        <v>51</v>
      </c>
      <c r="E88" s="37" t="s">
        <v>1008</v>
      </c>
    </row>
    <row r="89" spans="1:5" ht="89.25">
      <c r="A89" t="s">
        <v>53</v>
      </c>
      <c r="E89" s="35" t="s">
        <v>102</v>
      </c>
    </row>
    <row r="90" spans="1:16" ht="12.75">
      <c r="A90" s="25" t="s">
        <v>45</v>
      </c>
      <c s="29" t="s">
        <v>135</v>
      </c>
      <c s="29" t="s">
        <v>117</v>
      </c>
      <c s="25" t="s">
        <v>47</v>
      </c>
      <c s="30" t="s">
        <v>118</v>
      </c>
      <c s="31" t="s">
        <v>49</v>
      </c>
      <c s="32">
        <v>38.565</v>
      </c>
      <c s="33">
        <v>0</v>
      </c>
      <c s="33">
        <f>ROUND(ROUND(H90,2)*ROUND(G90,3),2)</f>
      </c>
      <c r="O90">
        <f>(I90*21)/100</f>
      </c>
      <c t="s">
        <v>23</v>
      </c>
    </row>
    <row r="91" spans="1:5" ht="12.75">
      <c r="A91" s="34" t="s">
        <v>50</v>
      </c>
      <c r="E91" s="35" t="s">
        <v>47</v>
      </c>
    </row>
    <row r="92" spans="1:5" ht="114.75">
      <c r="A92" s="36" t="s">
        <v>51</v>
      </c>
      <c r="E92" s="37" t="s">
        <v>1009</v>
      </c>
    </row>
    <row r="93" spans="1:5" ht="63.75">
      <c r="A93" t="s">
        <v>53</v>
      </c>
      <c r="E93" s="35" t="s">
        <v>120</v>
      </c>
    </row>
    <row r="94" spans="1:16" ht="12.75">
      <c r="A94" s="25" t="s">
        <v>45</v>
      </c>
      <c s="29" t="s">
        <v>140</v>
      </c>
      <c s="29" t="s">
        <v>122</v>
      </c>
      <c s="25" t="s">
        <v>47</v>
      </c>
      <c s="30" t="s">
        <v>123</v>
      </c>
      <c s="31" t="s">
        <v>49</v>
      </c>
      <c s="32">
        <v>294.354</v>
      </c>
      <c s="33">
        <v>0</v>
      </c>
      <c s="33">
        <f>ROUND(ROUND(H94,2)*ROUND(G94,3),2)</f>
      </c>
      <c r="O94">
        <f>(I94*21)/100</f>
      </c>
      <c t="s">
        <v>23</v>
      </c>
    </row>
    <row r="95" spans="1:5" ht="12.75">
      <c r="A95" s="34" t="s">
        <v>50</v>
      </c>
      <c r="E95" s="35" t="s">
        <v>47</v>
      </c>
    </row>
    <row r="96" spans="1:5" ht="102">
      <c r="A96" s="36" t="s">
        <v>51</v>
      </c>
      <c r="E96" s="37" t="s">
        <v>1010</v>
      </c>
    </row>
    <row r="97" spans="1:5" ht="318.75">
      <c r="A97" t="s">
        <v>53</v>
      </c>
      <c r="E97" s="35" t="s">
        <v>125</v>
      </c>
    </row>
    <row r="98" spans="1:16" ht="12.75">
      <c r="A98" s="25" t="s">
        <v>45</v>
      </c>
      <c s="29" t="s">
        <v>144</v>
      </c>
      <c s="29" t="s">
        <v>1011</v>
      </c>
      <c s="25" t="s">
        <v>47</v>
      </c>
      <c s="30" t="s">
        <v>1012</v>
      </c>
      <c s="31" t="s">
        <v>152</v>
      </c>
      <c s="32">
        <v>0</v>
      </c>
      <c s="33">
        <v>0</v>
      </c>
      <c s="33">
        <f>ROUND(ROUND(H98,2)*ROUND(G98,3),2)</f>
      </c>
      <c r="O98">
        <f>(I98*21)/100</f>
      </c>
      <c t="s">
        <v>23</v>
      </c>
    </row>
    <row r="99" spans="1:5" ht="12.75">
      <c r="A99" s="34" t="s">
        <v>50</v>
      </c>
      <c r="E99" s="35" t="s">
        <v>47</v>
      </c>
    </row>
    <row r="100" spans="1:5" ht="63.75">
      <c r="A100" s="36" t="s">
        <v>51</v>
      </c>
      <c r="E100" s="37" t="s">
        <v>1013</v>
      </c>
    </row>
    <row r="101" spans="1:5" ht="89.25">
      <c r="A101" t="s">
        <v>53</v>
      </c>
      <c r="E101" s="35" t="s">
        <v>354</v>
      </c>
    </row>
    <row r="102" spans="1:16" ht="12.75">
      <c r="A102" s="25" t="s">
        <v>45</v>
      </c>
      <c s="29" t="s">
        <v>149</v>
      </c>
      <c s="29" t="s">
        <v>127</v>
      </c>
      <c s="25" t="s">
        <v>47</v>
      </c>
      <c s="30" t="s">
        <v>128</v>
      </c>
      <c s="31" t="s">
        <v>49</v>
      </c>
      <c s="32">
        <v>70.375</v>
      </c>
      <c s="33">
        <v>0</v>
      </c>
      <c s="33">
        <f>ROUND(ROUND(H102,2)*ROUND(G102,3),2)</f>
      </c>
      <c r="O102">
        <f>(I102*21)/100</f>
      </c>
      <c t="s">
        <v>23</v>
      </c>
    </row>
    <row r="103" spans="1:5" ht="12.75">
      <c r="A103" s="34" t="s">
        <v>50</v>
      </c>
      <c r="E103" s="35" t="s">
        <v>47</v>
      </c>
    </row>
    <row r="104" spans="1:5" ht="102">
      <c r="A104" s="36" t="s">
        <v>51</v>
      </c>
      <c r="E104" s="37" t="s">
        <v>1014</v>
      </c>
    </row>
    <row r="105" spans="1:5" ht="344.25">
      <c r="A105" t="s">
        <v>53</v>
      </c>
      <c r="E105" s="35" t="s">
        <v>130</v>
      </c>
    </row>
    <row r="106" spans="1:16" ht="12.75">
      <c r="A106" s="25" t="s">
        <v>45</v>
      </c>
      <c s="29" t="s">
        <v>155</v>
      </c>
      <c s="29" t="s">
        <v>136</v>
      </c>
      <c s="25" t="s">
        <v>47</v>
      </c>
      <c s="30" t="s">
        <v>137</v>
      </c>
      <c s="31" t="s">
        <v>49</v>
      </c>
      <c s="32">
        <v>108.94</v>
      </c>
      <c s="33">
        <v>0</v>
      </c>
      <c s="33">
        <f>ROUND(ROUND(H106,2)*ROUND(G106,3),2)</f>
      </c>
      <c r="O106">
        <f>(I106*21)/100</f>
      </c>
      <c t="s">
        <v>23</v>
      </c>
    </row>
    <row r="107" spans="1:5" ht="12.75">
      <c r="A107" s="34" t="s">
        <v>50</v>
      </c>
      <c r="E107" s="35" t="s">
        <v>47</v>
      </c>
    </row>
    <row r="108" spans="1:5" ht="51">
      <c r="A108" s="36" t="s">
        <v>51</v>
      </c>
      <c r="E108" s="37" t="s">
        <v>1015</v>
      </c>
    </row>
    <row r="109" spans="1:5" ht="216.75">
      <c r="A109" t="s">
        <v>53</v>
      </c>
      <c r="E109" s="35" t="s">
        <v>139</v>
      </c>
    </row>
    <row r="110" spans="1:16" ht="12.75">
      <c r="A110" s="25" t="s">
        <v>45</v>
      </c>
      <c s="29" t="s">
        <v>160</v>
      </c>
      <c s="29" t="s">
        <v>477</v>
      </c>
      <c s="25" t="s">
        <v>47</v>
      </c>
      <c s="30" t="s">
        <v>478</v>
      </c>
      <c s="31" t="s">
        <v>49</v>
      </c>
      <c s="32">
        <v>37.254</v>
      </c>
      <c s="33">
        <v>0</v>
      </c>
      <c s="33">
        <f>ROUND(ROUND(H110,2)*ROUND(G110,3),2)</f>
      </c>
      <c r="O110">
        <f>(I110*21)/100</f>
      </c>
      <c t="s">
        <v>23</v>
      </c>
    </row>
    <row r="111" spans="1:5" ht="12.75">
      <c r="A111" s="34" t="s">
        <v>50</v>
      </c>
      <c r="E111" s="35" t="s">
        <v>47</v>
      </c>
    </row>
    <row r="112" spans="1:5" ht="63.75">
      <c r="A112" s="36" t="s">
        <v>51</v>
      </c>
      <c r="E112" s="37" t="s">
        <v>1016</v>
      </c>
    </row>
    <row r="113" spans="1:5" ht="318.75">
      <c r="A113" t="s">
        <v>53</v>
      </c>
      <c r="E113" s="35" t="s">
        <v>480</v>
      </c>
    </row>
    <row r="114" spans="1:16" ht="12.75">
      <c r="A114" s="25" t="s">
        <v>45</v>
      </c>
      <c s="29" t="s">
        <v>165</v>
      </c>
      <c s="29" t="s">
        <v>156</v>
      </c>
      <c s="25" t="s">
        <v>47</v>
      </c>
      <c s="30" t="s">
        <v>157</v>
      </c>
      <c s="31" t="s">
        <v>152</v>
      </c>
      <c s="32">
        <v>257.1</v>
      </c>
      <c s="33">
        <v>0</v>
      </c>
      <c s="33">
        <f>ROUND(ROUND(H114,2)*ROUND(G114,3),2)</f>
      </c>
      <c r="O114">
        <f>(I114*21)/100</f>
      </c>
      <c t="s">
        <v>23</v>
      </c>
    </row>
    <row r="115" spans="1:5" ht="12.75">
      <c r="A115" s="34" t="s">
        <v>50</v>
      </c>
      <c r="E115" s="35" t="s">
        <v>47</v>
      </c>
    </row>
    <row r="116" spans="1:5" ht="89.25">
      <c r="A116" s="36" t="s">
        <v>51</v>
      </c>
      <c r="E116" s="37" t="s">
        <v>1017</v>
      </c>
    </row>
    <row r="117" spans="1:5" ht="51">
      <c r="A117" t="s">
        <v>53</v>
      </c>
      <c r="E117" s="35" t="s">
        <v>159</v>
      </c>
    </row>
    <row r="118" spans="1:16" ht="12.75">
      <c r="A118" s="25" t="s">
        <v>45</v>
      </c>
      <c s="29" t="s">
        <v>169</v>
      </c>
      <c s="29" t="s">
        <v>483</v>
      </c>
      <c s="25" t="s">
        <v>47</v>
      </c>
      <c s="30" t="s">
        <v>484</v>
      </c>
      <c s="31" t="s">
        <v>152</v>
      </c>
      <c s="32">
        <v>257.1</v>
      </c>
      <c s="33">
        <v>0</v>
      </c>
      <c s="33">
        <f>ROUND(ROUND(H118,2)*ROUND(G118,3),2)</f>
      </c>
      <c r="O118">
        <f>(I118*21)/100</f>
      </c>
      <c t="s">
        <v>23</v>
      </c>
    </row>
    <row r="119" spans="1:5" ht="12.75">
      <c r="A119" s="34" t="s">
        <v>50</v>
      </c>
      <c r="E119" s="35" t="s">
        <v>47</v>
      </c>
    </row>
    <row r="120" spans="1:5" ht="102">
      <c r="A120" s="36" t="s">
        <v>51</v>
      </c>
      <c r="E120" s="37" t="s">
        <v>1018</v>
      </c>
    </row>
    <row r="121" spans="1:5" ht="63.75">
      <c r="A121" t="s">
        <v>53</v>
      </c>
      <c r="E121" s="35" t="s">
        <v>164</v>
      </c>
    </row>
    <row r="122" spans="1:16" ht="12.75">
      <c r="A122" s="25" t="s">
        <v>45</v>
      </c>
      <c s="29" t="s">
        <v>175</v>
      </c>
      <c s="29" t="s">
        <v>166</v>
      </c>
      <c s="25" t="s">
        <v>47</v>
      </c>
      <c s="30" t="s">
        <v>167</v>
      </c>
      <c s="31" t="s">
        <v>152</v>
      </c>
      <c s="32">
        <v>257.1</v>
      </c>
      <c s="33">
        <v>0</v>
      </c>
      <c s="33">
        <f>ROUND(ROUND(H122,2)*ROUND(G122,3),2)</f>
      </c>
      <c r="O122">
        <f>(I122*21)/100</f>
      </c>
      <c t="s">
        <v>23</v>
      </c>
    </row>
    <row r="123" spans="1:5" ht="12.75">
      <c r="A123" s="34" t="s">
        <v>50</v>
      </c>
      <c r="E123" s="35" t="s">
        <v>47</v>
      </c>
    </row>
    <row r="124" spans="1:5" ht="89.25">
      <c r="A124" s="36" t="s">
        <v>51</v>
      </c>
      <c r="E124" s="37" t="s">
        <v>1017</v>
      </c>
    </row>
    <row r="125" spans="1:5" ht="63.75">
      <c r="A125" t="s">
        <v>53</v>
      </c>
      <c r="E125" s="35" t="s">
        <v>168</v>
      </c>
    </row>
    <row r="126" spans="1:16" ht="12.75">
      <c r="A126" s="25" t="s">
        <v>45</v>
      </c>
      <c s="29" t="s">
        <v>180</v>
      </c>
      <c s="29" t="s">
        <v>170</v>
      </c>
      <c s="25" t="s">
        <v>47</v>
      </c>
      <c s="30" t="s">
        <v>171</v>
      </c>
      <c s="31" t="s">
        <v>152</v>
      </c>
      <c s="32">
        <v>257.1</v>
      </c>
      <c s="33">
        <v>0</v>
      </c>
      <c s="33">
        <f>ROUND(ROUND(H126,2)*ROUND(G126,3),2)</f>
      </c>
      <c r="O126">
        <f>(I126*21)/100</f>
      </c>
      <c t="s">
        <v>23</v>
      </c>
    </row>
    <row r="127" spans="1:5" ht="12.75">
      <c r="A127" s="34" t="s">
        <v>50</v>
      </c>
      <c r="E127" s="35" t="s">
        <v>47</v>
      </c>
    </row>
    <row r="128" spans="1:5" ht="89.25">
      <c r="A128" s="36" t="s">
        <v>51</v>
      </c>
      <c r="E128" s="37" t="s">
        <v>1019</v>
      </c>
    </row>
    <row r="129" spans="1:5" ht="76.5">
      <c r="A129" t="s">
        <v>53</v>
      </c>
      <c r="E129" s="35" t="s">
        <v>173</v>
      </c>
    </row>
    <row r="130" spans="1:18" ht="12.75" customHeight="1">
      <c r="A130" s="6" t="s">
        <v>43</v>
      </c>
      <c s="6"/>
      <c s="39" t="s">
        <v>23</v>
      </c>
      <c s="6"/>
      <c s="27" t="s">
        <v>490</v>
      </c>
      <c s="6"/>
      <c s="6"/>
      <c s="6"/>
      <c s="40">
        <f>0+Q130</f>
      </c>
      <c r="O130">
        <f>0+R130</f>
      </c>
      <c r="Q130">
        <f>0+I131+I135+I139+I143+I147+I151+I155+I159+I163</f>
      </c>
      <c>
        <f>0+O131+O135+O139+O143+O147+O151+O155+O159+O163</f>
      </c>
    </row>
    <row r="131" spans="1:16" ht="12.75">
      <c r="A131" s="25" t="s">
        <v>45</v>
      </c>
      <c s="29" t="s">
        <v>185</v>
      </c>
      <c s="29" t="s">
        <v>491</v>
      </c>
      <c s="25" t="s">
        <v>47</v>
      </c>
      <c s="30" t="s">
        <v>492</v>
      </c>
      <c s="31" t="s">
        <v>49</v>
      </c>
      <c s="32">
        <v>0.035</v>
      </c>
      <c s="33">
        <v>0</v>
      </c>
      <c s="33">
        <f>ROUND(ROUND(H131,2)*ROUND(G131,3),2)</f>
      </c>
      <c r="O131">
        <f>(I131*21)/100</f>
      </c>
      <c t="s">
        <v>23</v>
      </c>
    </row>
    <row r="132" spans="1:5" ht="12.75">
      <c r="A132" s="34" t="s">
        <v>50</v>
      </c>
      <c r="E132" s="35" t="s">
        <v>47</v>
      </c>
    </row>
    <row r="133" spans="1:5" ht="12.75">
      <c r="A133" s="36" t="s">
        <v>51</v>
      </c>
      <c r="E133" s="37" t="s">
        <v>1020</v>
      </c>
    </row>
    <row r="134" spans="1:5" ht="76.5">
      <c r="A134" t="s">
        <v>53</v>
      </c>
      <c r="E134" s="35" t="s">
        <v>494</v>
      </c>
    </row>
    <row r="135" spans="1:16" ht="12.75">
      <c r="A135" s="25" t="s">
        <v>45</v>
      </c>
      <c s="29" t="s">
        <v>189</v>
      </c>
      <c s="29" t="s">
        <v>495</v>
      </c>
      <c s="25" t="s">
        <v>47</v>
      </c>
      <c s="30" t="s">
        <v>496</v>
      </c>
      <c s="31" t="s">
        <v>57</v>
      </c>
      <c s="32">
        <v>1.685</v>
      </c>
      <c s="33">
        <v>0</v>
      </c>
      <c s="33">
        <f>ROUND(ROUND(H135,2)*ROUND(G135,3),2)</f>
      </c>
      <c r="O135">
        <f>(I135*21)/100</f>
      </c>
      <c t="s">
        <v>23</v>
      </c>
    </row>
    <row r="136" spans="1:5" ht="12.75">
      <c r="A136" s="34" t="s">
        <v>50</v>
      </c>
      <c r="E136" s="35" t="s">
        <v>47</v>
      </c>
    </row>
    <row r="137" spans="1:5" ht="25.5">
      <c r="A137" s="36" t="s">
        <v>51</v>
      </c>
      <c r="E137" s="37" t="s">
        <v>1021</v>
      </c>
    </row>
    <row r="138" spans="1:5" ht="114.75">
      <c r="A138" t="s">
        <v>53</v>
      </c>
      <c r="E138" s="35" t="s">
        <v>498</v>
      </c>
    </row>
    <row r="139" spans="1:16" ht="12.75">
      <c r="A139" s="25" t="s">
        <v>45</v>
      </c>
      <c s="29" t="s">
        <v>194</v>
      </c>
      <c s="29" t="s">
        <v>499</v>
      </c>
      <c s="25" t="s">
        <v>47</v>
      </c>
      <c s="30" t="s">
        <v>500</v>
      </c>
      <c s="31" t="s">
        <v>152</v>
      </c>
      <c s="32">
        <v>7.9</v>
      </c>
      <c s="33">
        <v>0</v>
      </c>
      <c s="33">
        <f>ROUND(ROUND(H139,2)*ROUND(G139,3),2)</f>
      </c>
      <c r="O139">
        <f>(I139*21)/100</f>
      </c>
      <c t="s">
        <v>23</v>
      </c>
    </row>
    <row r="140" spans="1:5" ht="12.75">
      <c r="A140" s="34" t="s">
        <v>50</v>
      </c>
      <c r="E140" s="35" t="s">
        <v>47</v>
      </c>
    </row>
    <row r="141" spans="1:5" ht="25.5">
      <c r="A141" s="36" t="s">
        <v>51</v>
      </c>
      <c r="E141" s="37" t="s">
        <v>1022</v>
      </c>
    </row>
    <row r="142" spans="1:5" ht="76.5">
      <c r="A142" t="s">
        <v>53</v>
      </c>
      <c r="E142" s="35" t="s">
        <v>502</v>
      </c>
    </row>
    <row r="143" spans="1:16" ht="12.75">
      <c r="A143" s="25" t="s">
        <v>45</v>
      </c>
      <c s="29" t="s">
        <v>198</v>
      </c>
      <c s="29" t="s">
        <v>507</v>
      </c>
      <c s="25" t="s">
        <v>47</v>
      </c>
      <c s="30" t="s">
        <v>508</v>
      </c>
      <c s="31" t="s">
        <v>110</v>
      </c>
      <c s="32">
        <v>50</v>
      </c>
      <c s="33">
        <v>0</v>
      </c>
      <c s="33">
        <f>ROUND(ROUND(H143,2)*ROUND(G143,3),2)</f>
      </c>
      <c r="O143">
        <f>(I143*21)/100</f>
      </c>
      <c t="s">
        <v>23</v>
      </c>
    </row>
    <row r="144" spans="1:5" ht="12.75">
      <c r="A144" s="34" t="s">
        <v>50</v>
      </c>
      <c r="E144" s="35" t="s">
        <v>47</v>
      </c>
    </row>
    <row r="145" spans="1:5" ht="25.5">
      <c r="A145" s="36" t="s">
        <v>51</v>
      </c>
      <c r="E145" s="37" t="s">
        <v>1023</v>
      </c>
    </row>
    <row r="146" spans="1:5" ht="89.25">
      <c r="A146" t="s">
        <v>53</v>
      </c>
      <c r="E146" s="35" t="s">
        <v>506</v>
      </c>
    </row>
    <row r="147" spans="1:16" ht="12.75">
      <c r="A147" s="25" t="s">
        <v>45</v>
      </c>
      <c s="29" t="s">
        <v>202</v>
      </c>
      <c s="29" t="s">
        <v>1024</v>
      </c>
      <c s="25" t="s">
        <v>47</v>
      </c>
      <c s="30" t="s">
        <v>1025</v>
      </c>
      <c s="31" t="s">
        <v>110</v>
      </c>
      <c s="32">
        <v>1.6</v>
      </c>
      <c s="33">
        <v>0</v>
      </c>
      <c s="33">
        <f>ROUND(ROUND(H147,2)*ROUND(G147,3),2)</f>
      </c>
      <c r="O147">
        <f>(I147*21)/100</f>
      </c>
      <c t="s">
        <v>23</v>
      </c>
    </row>
    <row r="148" spans="1:5" ht="12.75">
      <c r="A148" s="34" t="s">
        <v>50</v>
      </c>
      <c r="E148" s="35" t="s">
        <v>47</v>
      </c>
    </row>
    <row r="149" spans="1:5" ht="12.75">
      <c r="A149" s="36" t="s">
        <v>51</v>
      </c>
      <c r="E149" s="37" t="s">
        <v>1026</v>
      </c>
    </row>
    <row r="150" spans="1:5" ht="114.75">
      <c r="A150" t="s">
        <v>53</v>
      </c>
      <c r="E150" s="35" t="s">
        <v>1027</v>
      </c>
    </row>
    <row r="151" spans="1:16" ht="25.5">
      <c r="A151" s="25" t="s">
        <v>45</v>
      </c>
      <c s="29" t="s">
        <v>207</v>
      </c>
      <c s="29" t="s">
        <v>518</v>
      </c>
      <c s="25" t="s">
        <v>47</v>
      </c>
      <c s="30" t="s">
        <v>519</v>
      </c>
      <c s="31" t="s">
        <v>243</v>
      </c>
      <c s="32">
        <v>612</v>
      </c>
      <c s="33">
        <v>0</v>
      </c>
      <c s="33">
        <f>ROUND(ROUND(H151,2)*ROUND(G151,3),2)</f>
      </c>
      <c r="O151">
        <f>(I151*21)/100</f>
      </c>
      <c t="s">
        <v>23</v>
      </c>
    </row>
    <row r="152" spans="1:5" ht="12.75">
      <c r="A152" s="34" t="s">
        <v>50</v>
      </c>
      <c r="E152" s="35" t="s">
        <v>47</v>
      </c>
    </row>
    <row r="153" spans="1:5" ht="51">
      <c r="A153" s="36" t="s">
        <v>51</v>
      </c>
      <c r="E153" s="37" t="s">
        <v>1028</v>
      </c>
    </row>
    <row r="154" spans="1:5" ht="89.25">
      <c r="A154" t="s">
        <v>53</v>
      </c>
      <c r="E154" s="35" t="s">
        <v>521</v>
      </c>
    </row>
    <row r="155" spans="1:16" ht="25.5">
      <c r="A155" s="25" t="s">
        <v>45</v>
      </c>
      <c s="29" t="s">
        <v>211</v>
      </c>
      <c s="29" t="s">
        <v>522</v>
      </c>
      <c s="25" t="s">
        <v>47</v>
      </c>
      <c s="30" t="s">
        <v>523</v>
      </c>
      <c s="31" t="s">
        <v>243</v>
      </c>
      <c s="32">
        <v>138</v>
      </c>
      <c s="33">
        <v>0</v>
      </c>
      <c s="33">
        <f>ROUND(ROUND(H155,2)*ROUND(G155,3),2)</f>
      </c>
      <c r="O155">
        <f>(I155*21)/100</f>
      </c>
      <c t="s">
        <v>23</v>
      </c>
    </row>
    <row r="156" spans="1:5" ht="12.75">
      <c r="A156" s="34" t="s">
        <v>50</v>
      </c>
      <c r="E156" s="35" t="s">
        <v>47</v>
      </c>
    </row>
    <row r="157" spans="1:5" ht="51">
      <c r="A157" s="36" t="s">
        <v>51</v>
      </c>
      <c r="E157" s="37" t="s">
        <v>1029</v>
      </c>
    </row>
    <row r="158" spans="1:5" ht="89.25">
      <c r="A158" t="s">
        <v>53</v>
      </c>
      <c r="E158" s="35" t="s">
        <v>521</v>
      </c>
    </row>
    <row r="159" spans="1:16" ht="12.75">
      <c r="A159" s="25" t="s">
        <v>45</v>
      </c>
      <c s="29" t="s">
        <v>215</v>
      </c>
      <c s="29" t="s">
        <v>525</v>
      </c>
      <c s="25" t="s">
        <v>47</v>
      </c>
      <c s="30" t="s">
        <v>526</v>
      </c>
      <c s="31" t="s">
        <v>152</v>
      </c>
      <c s="32">
        <v>66.24</v>
      </c>
      <c s="33">
        <v>0</v>
      </c>
      <c s="33">
        <f>ROUND(ROUND(H159,2)*ROUND(G159,3),2)</f>
      </c>
      <c r="O159">
        <f>(I159*21)/100</f>
      </c>
      <c t="s">
        <v>23</v>
      </c>
    </row>
    <row r="160" spans="1:5" ht="12.75">
      <c r="A160" s="34" t="s">
        <v>50</v>
      </c>
      <c r="E160" s="35" t="s">
        <v>47</v>
      </c>
    </row>
    <row r="161" spans="1:5" ht="89.25">
      <c r="A161" s="36" t="s">
        <v>51</v>
      </c>
      <c r="E161" s="37" t="s">
        <v>1030</v>
      </c>
    </row>
    <row r="162" spans="1:5" ht="153">
      <c r="A162" t="s">
        <v>53</v>
      </c>
      <c r="E162" s="35" t="s">
        <v>528</v>
      </c>
    </row>
    <row r="163" spans="1:16" ht="12.75">
      <c r="A163" s="25" t="s">
        <v>45</v>
      </c>
      <c s="29" t="s">
        <v>221</v>
      </c>
      <c s="29" t="s">
        <v>529</v>
      </c>
      <c s="25" t="s">
        <v>47</v>
      </c>
      <c s="30" t="s">
        <v>530</v>
      </c>
      <c s="31" t="s">
        <v>152</v>
      </c>
      <c s="32">
        <v>33.12</v>
      </c>
      <c s="33">
        <v>0</v>
      </c>
      <c s="33">
        <f>ROUND(ROUND(H163,2)*ROUND(G163,3),2)</f>
      </c>
      <c r="O163">
        <f>(I163*21)/100</f>
      </c>
      <c t="s">
        <v>23</v>
      </c>
    </row>
    <row r="164" spans="1:5" ht="12.75">
      <c r="A164" s="34" t="s">
        <v>50</v>
      </c>
      <c r="E164" s="35" t="s">
        <v>47</v>
      </c>
    </row>
    <row r="165" spans="1:5" ht="63.75">
      <c r="A165" s="36" t="s">
        <v>51</v>
      </c>
      <c r="E165" s="37" t="s">
        <v>1031</v>
      </c>
    </row>
    <row r="166" spans="1:5" ht="153">
      <c r="A166" t="s">
        <v>53</v>
      </c>
      <c r="E166" s="35" t="s">
        <v>532</v>
      </c>
    </row>
    <row r="167" spans="1:18" ht="12.75" customHeight="1">
      <c r="A167" s="6" t="s">
        <v>43</v>
      </c>
      <c s="6"/>
      <c s="39" t="s">
        <v>22</v>
      </c>
      <c s="6"/>
      <c s="27" t="s">
        <v>375</v>
      </c>
      <c s="6"/>
      <c s="6"/>
      <c s="6"/>
      <c s="40">
        <f>0+Q167</f>
      </c>
      <c r="O167">
        <f>0+R167</f>
      </c>
      <c r="Q167">
        <f>0+I168+I172+I176+I180+I184</f>
      </c>
      <c>
        <f>0+O168+O172+O176+O180+O184</f>
      </c>
    </row>
    <row r="168" spans="1:16" ht="12.75">
      <c r="A168" s="25" t="s">
        <v>45</v>
      </c>
      <c s="29" t="s">
        <v>226</v>
      </c>
      <c s="29" t="s">
        <v>533</v>
      </c>
      <c s="25" t="s">
        <v>47</v>
      </c>
      <c s="30" t="s">
        <v>534</v>
      </c>
      <c s="31" t="s">
        <v>535</v>
      </c>
      <c s="32">
        <v>176</v>
      </c>
      <c s="33">
        <v>0</v>
      </c>
      <c s="33">
        <f>ROUND(ROUND(H168,2)*ROUND(G168,3),2)</f>
      </c>
      <c r="O168">
        <f>(I168*21)/100</f>
      </c>
      <c t="s">
        <v>23</v>
      </c>
    </row>
    <row r="169" spans="1:5" ht="12.75">
      <c r="A169" s="34" t="s">
        <v>50</v>
      </c>
      <c r="E169" s="35" t="s">
        <v>47</v>
      </c>
    </row>
    <row r="170" spans="1:5" ht="25.5">
      <c r="A170" s="36" t="s">
        <v>51</v>
      </c>
      <c r="E170" s="37" t="s">
        <v>1032</v>
      </c>
    </row>
    <row r="171" spans="1:5" ht="63.75">
      <c r="A171" t="s">
        <v>53</v>
      </c>
      <c r="E171" s="35" t="s">
        <v>537</v>
      </c>
    </row>
    <row r="172" spans="1:16" ht="12.75">
      <c r="A172" s="25" t="s">
        <v>45</v>
      </c>
      <c s="29" t="s">
        <v>230</v>
      </c>
      <c s="29" t="s">
        <v>538</v>
      </c>
      <c s="25" t="s">
        <v>47</v>
      </c>
      <c s="30" t="s">
        <v>539</v>
      </c>
      <c s="31" t="s">
        <v>49</v>
      </c>
      <c s="32">
        <v>11.872</v>
      </c>
      <c s="33">
        <v>0</v>
      </c>
      <c s="33">
        <f>ROUND(ROUND(H172,2)*ROUND(G172,3),2)</f>
      </c>
      <c r="O172">
        <f>(I172*21)/100</f>
      </c>
      <c t="s">
        <v>23</v>
      </c>
    </row>
    <row r="173" spans="1:5" ht="12.75">
      <c r="A173" s="34" t="s">
        <v>50</v>
      </c>
      <c r="E173" s="35" t="s">
        <v>47</v>
      </c>
    </row>
    <row r="174" spans="1:5" ht="63.75">
      <c r="A174" s="36" t="s">
        <v>51</v>
      </c>
      <c r="E174" s="37" t="s">
        <v>1033</v>
      </c>
    </row>
    <row r="175" spans="1:5" ht="395.25">
      <c r="A175" t="s">
        <v>53</v>
      </c>
      <c r="E175" s="35" t="s">
        <v>513</v>
      </c>
    </row>
    <row r="176" spans="1:16" ht="12.75">
      <c r="A176" s="25" t="s">
        <v>45</v>
      </c>
      <c s="29" t="s">
        <v>234</v>
      </c>
      <c s="29" t="s">
        <v>541</v>
      </c>
      <c s="25" t="s">
        <v>47</v>
      </c>
      <c s="30" t="s">
        <v>542</v>
      </c>
      <c s="31" t="s">
        <v>57</v>
      </c>
      <c s="32">
        <v>2.137</v>
      </c>
      <c s="33">
        <v>0</v>
      </c>
      <c s="33">
        <f>ROUND(ROUND(H176,2)*ROUND(G176,3),2)</f>
      </c>
      <c r="O176">
        <f>(I176*21)/100</f>
      </c>
      <c t="s">
        <v>23</v>
      </c>
    </row>
    <row r="177" spans="1:5" ht="12.75">
      <c r="A177" s="34" t="s">
        <v>50</v>
      </c>
      <c r="E177" s="35" t="s">
        <v>47</v>
      </c>
    </row>
    <row r="178" spans="1:5" ht="25.5">
      <c r="A178" s="36" t="s">
        <v>51</v>
      </c>
      <c r="E178" s="37" t="s">
        <v>1034</v>
      </c>
    </row>
    <row r="179" spans="1:5" ht="293.25">
      <c r="A179" t="s">
        <v>53</v>
      </c>
      <c r="E179" s="35" t="s">
        <v>544</v>
      </c>
    </row>
    <row r="180" spans="1:16" ht="12.75">
      <c r="A180" s="25" t="s">
        <v>45</v>
      </c>
      <c s="29" t="s">
        <v>240</v>
      </c>
      <c s="29" t="s">
        <v>545</v>
      </c>
      <c s="25" t="s">
        <v>47</v>
      </c>
      <c s="30" t="s">
        <v>546</v>
      </c>
      <c s="31" t="s">
        <v>49</v>
      </c>
      <c s="32">
        <v>10.277</v>
      </c>
      <c s="33">
        <v>0</v>
      </c>
      <c s="33">
        <f>ROUND(ROUND(H180,2)*ROUND(G180,3),2)</f>
      </c>
      <c r="O180">
        <f>(I180*21)/100</f>
      </c>
      <c t="s">
        <v>23</v>
      </c>
    </row>
    <row r="181" spans="1:5" ht="12.75">
      <c r="A181" s="34" t="s">
        <v>50</v>
      </c>
      <c r="E181" s="35" t="s">
        <v>47</v>
      </c>
    </row>
    <row r="182" spans="1:5" ht="25.5">
      <c r="A182" s="36" t="s">
        <v>51</v>
      </c>
      <c r="E182" s="37" t="s">
        <v>1035</v>
      </c>
    </row>
    <row r="183" spans="1:5" ht="395.25">
      <c r="A183" t="s">
        <v>53</v>
      </c>
      <c r="E183" s="35" t="s">
        <v>513</v>
      </c>
    </row>
    <row r="184" spans="1:16" ht="12.75">
      <c r="A184" s="25" t="s">
        <v>45</v>
      </c>
      <c s="29" t="s">
        <v>247</v>
      </c>
      <c s="29" t="s">
        <v>548</v>
      </c>
      <c s="25" t="s">
        <v>47</v>
      </c>
      <c s="30" t="s">
        <v>549</v>
      </c>
      <c s="31" t="s">
        <v>57</v>
      </c>
      <c s="32">
        <v>1.901</v>
      </c>
      <c s="33">
        <v>0</v>
      </c>
      <c s="33">
        <f>ROUND(ROUND(H184,2)*ROUND(G184,3),2)</f>
      </c>
      <c r="O184">
        <f>(I184*21)/100</f>
      </c>
      <c t="s">
        <v>23</v>
      </c>
    </row>
    <row r="185" spans="1:5" ht="12.75">
      <c r="A185" s="34" t="s">
        <v>50</v>
      </c>
      <c r="E185" s="35" t="s">
        <v>47</v>
      </c>
    </row>
    <row r="186" spans="1:5" ht="12.75">
      <c r="A186" s="36" t="s">
        <v>51</v>
      </c>
      <c r="E186" s="37" t="s">
        <v>1036</v>
      </c>
    </row>
    <row r="187" spans="1:5" ht="293.25">
      <c r="A187" t="s">
        <v>53</v>
      </c>
      <c r="E187" s="35" t="s">
        <v>544</v>
      </c>
    </row>
    <row r="188" spans="1:18" ht="12.75" customHeight="1">
      <c r="A188" s="6" t="s">
        <v>43</v>
      </c>
      <c s="6"/>
      <c s="39" t="s">
        <v>33</v>
      </c>
      <c s="6"/>
      <c s="27" t="s">
        <v>380</v>
      </c>
      <c s="6"/>
      <c s="6"/>
      <c s="6"/>
      <c s="40">
        <f>0+Q188</f>
      </c>
      <c r="O188">
        <f>0+R188</f>
      </c>
      <c r="Q188">
        <f>0+I189+I193+I197+I201+I205+I209+I213+I217+I221+I225+I229+I233</f>
      </c>
      <c>
        <f>0+O189+O193+O197+O201+O205+O209+O213+O217+O221+O225+O229+O233</f>
      </c>
    </row>
    <row r="189" spans="1:16" ht="12.75">
      <c r="A189" s="25" t="s">
        <v>45</v>
      </c>
      <c s="29" t="s">
        <v>252</v>
      </c>
      <c s="29" t="s">
        <v>555</v>
      </c>
      <c s="25" t="s">
        <v>47</v>
      </c>
      <c s="30" t="s">
        <v>556</v>
      </c>
      <c s="31" t="s">
        <v>49</v>
      </c>
      <c s="32">
        <v>3.437</v>
      </c>
      <c s="33">
        <v>0</v>
      </c>
      <c s="33">
        <f>ROUND(ROUND(H189,2)*ROUND(G189,3),2)</f>
      </c>
      <c r="O189">
        <f>(I189*21)/100</f>
      </c>
      <c t="s">
        <v>23</v>
      </c>
    </row>
    <row r="190" spans="1:5" ht="12.75">
      <c r="A190" s="34" t="s">
        <v>50</v>
      </c>
      <c r="E190" s="35" t="s">
        <v>47</v>
      </c>
    </row>
    <row r="191" spans="1:5" ht="25.5">
      <c r="A191" s="36" t="s">
        <v>51</v>
      </c>
      <c r="E191" s="37" t="s">
        <v>1037</v>
      </c>
    </row>
    <row r="192" spans="1:5" ht="395.25">
      <c r="A192" t="s">
        <v>53</v>
      </c>
      <c r="E192" s="35" t="s">
        <v>558</v>
      </c>
    </row>
    <row r="193" spans="1:16" ht="12.75">
      <c r="A193" s="25" t="s">
        <v>45</v>
      </c>
      <c s="29" t="s">
        <v>256</v>
      </c>
      <c s="29" t="s">
        <v>559</v>
      </c>
      <c s="25" t="s">
        <v>47</v>
      </c>
      <c s="30" t="s">
        <v>560</v>
      </c>
      <c s="31" t="s">
        <v>49</v>
      </c>
      <c s="32">
        <v>3.485</v>
      </c>
      <c s="33">
        <v>0</v>
      </c>
      <c s="33">
        <f>ROUND(ROUND(H193,2)*ROUND(G193,3),2)</f>
      </c>
      <c r="O193">
        <f>(I193*21)/100</f>
      </c>
      <c t="s">
        <v>23</v>
      </c>
    </row>
    <row r="194" spans="1:5" ht="12.75">
      <c r="A194" s="34" t="s">
        <v>50</v>
      </c>
      <c r="E194" s="35" t="s">
        <v>47</v>
      </c>
    </row>
    <row r="195" spans="1:5" ht="25.5">
      <c r="A195" s="36" t="s">
        <v>51</v>
      </c>
      <c r="E195" s="37" t="s">
        <v>1038</v>
      </c>
    </row>
    <row r="196" spans="1:5" ht="395.25">
      <c r="A196" t="s">
        <v>53</v>
      </c>
      <c r="E196" s="35" t="s">
        <v>513</v>
      </c>
    </row>
    <row r="197" spans="1:16" ht="12.75">
      <c r="A197" s="25" t="s">
        <v>45</v>
      </c>
      <c s="29" t="s">
        <v>262</v>
      </c>
      <c s="29" t="s">
        <v>562</v>
      </c>
      <c s="25" t="s">
        <v>47</v>
      </c>
      <c s="30" t="s">
        <v>563</v>
      </c>
      <c s="31" t="s">
        <v>57</v>
      </c>
      <c s="32">
        <v>0.697</v>
      </c>
      <c s="33">
        <v>0</v>
      </c>
      <c s="33">
        <f>ROUND(ROUND(H197,2)*ROUND(G197,3),2)</f>
      </c>
      <c r="O197">
        <f>(I197*21)/100</f>
      </c>
      <c t="s">
        <v>23</v>
      </c>
    </row>
    <row r="198" spans="1:5" ht="12.75">
      <c r="A198" s="34" t="s">
        <v>50</v>
      </c>
      <c r="E198" s="35" t="s">
        <v>47</v>
      </c>
    </row>
    <row r="199" spans="1:5" ht="38.25">
      <c r="A199" s="36" t="s">
        <v>51</v>
      </c>
      <c r="E199" s="37" t="s">
        <v>1039</v>
      </c>
    </row>
    <row r="200" spans="1:5" ht="293.25">
      <c r="A200" t="s">
        <v>53</v>
      </c>
      <c r="E200" s="35" t="s">
        <v>544</v>
      </c>
    </row>
    <row r="201" spans="1:16" ht="12.75">
      <c r="A201" s="25" t="s">
        <v>45</v>
      </c>
      <c s="29" t="s">
        <v>267</v>
      </c>
      <c s="29" t="s">
        <v>566</v>
      </c>
      <c s="25" t="s">
        <v>47</v>
      </c>
      <c s="30" t="s">
        <v>567</v>
      </c>
      <c s="31" t="s">
        <v>49</v>
      </c>
      <c s="32">
        <v>1.378</v>
      </c>
      <c s="33">
        <v>0</v>
      </c>
      <c s="33">
        <f>ROUND(ROUND(H201,2)*ROUND(G201,3),2)</f>
      </c>
      <c r="O201">
        <f>(I201*21)/100</f>
      </c>
      <c t="s">
        <v>23</v>
      </c>
    </row>
    <row r="202" spans="1:5" ht="12.75">
      <c r="A202" s="34" t="s">
        <v>50</v>
      </c>
      <c r="E202" s="35" t="s">
        <v>47</v>
      </c>
    </row>
    <row r="203" spans="1:5" ht="51">
      <c r="A203" s="36" t="s">
        <v>51</v>
      </c>
      <c r="E203" s="37" t="s">
        <v>1040</v>
      </c>
    </row>
    <row r="204" spans="1:5" ht="395.25">
      <c r="A204" t="s">
        <v>53</v>
      </c>
      <c r="E204" s="35" t="s">
        <v>558</v>
      </c>
    </row>
    <row r="205" spans="1:16" ht="12.75">
      <c r="A205" s="25" t="s">
        <v>45</v>
      </c>
      <c s="29" t="s">
        <v>272</v>
      </c>
      <c s="29" t="s">
        <v>892</v>
      </c>
      <c s="25" t="s">
        <v>47</v>
      </c>
      <c s="30" t="s">
        <v>893</v>
      </c>
      <c s="31" t="s">
        <v>49</v>
      </c>
      <c s="32">
        <v>2.624</v>
      </c>
      <c s="33">
        <v>0</v>
      </c>
      <c s="33">
        <f>ROUND(ROUND(H205,2)*ROUND(G205,3),2)</f>
      </c>
      <c r="O205">
        <f>(I205*21)/100</f>
      </c>
      <c t="s">
        <v>23</v>
      </c>
    </row>
    <row r="206" spans="1:5" ht="12.75">
      <c r="A206" s="34" t="s">
        <v>50</v>
      </c>
      <c r="E206" s="35" t="s">
        <v>47</v>
      </c>
    </row>
    <row r="207" spans="1:5" ht="63.75">
      <c r="A207" s="36" t="s">
        <v>51</v>
      </c>
      <c r="E207" s="37" t="s">
        <v>1041</v>
      </c>
    </row>
    <row r="208" spans="1:5" ht="395.25">
      <c r="A208" t="s">
        <v>53</v>
      </c>
      <c r="E208" s="35" t="s">
        <v>558</v>
      </c>
    </row>
    <row r="209" spans="1:16" ht="12.75">
      <c r="A209" s="25" t="s">
        <v>45</v>
      </c>
      <c s="29" t="s">
        <v>277</v>
      </c>
      <c s="29" t="s">
        <v>570</v>
      </c>
      <c s="25" t="s">
        <v>47</v>
      </c>
      <c s="30" t="s">
        <v>571</v>
      </c>
      <c s="31" t="s">
        <v>49</v>
      </c>
      <c s="32">
        <v>1.386</v>
      </c>
      <c s="33">
        <v>0</v>
      </c>
      <c s="33">
        <f>ROUND(ROUND(H209,2)*ROUND(G209,3),2)</f>
      </c>
      <c r="O209">
        <f>(I209*21)/100</f>
      </c>
      <c t="s">
        <v>23</v>
      </c>
    </row>
    <row r="210" spans="1:5" ht="12.75">
      <c r="A210" s="34" t="s">
        <v>50</v>
      </c>
      <c r="E210" s="35" t="s">
        <v>47</v>
      </c>
    </row>
    <row r="211" spans="1:5" ht="12.75">
      <c r="A211" s="36" t="s">
        <v>51</v>
      </c>
      <c r="E211" s="37" t="s">
        <v>1042</v>
      </c>
    </row>
    <row r="212" spans="1:5" ht="63.75">
      <c r="A212" t="s">
        <v>53</v>
      </c>
      <c r="E212" s="35" t="s">
        <v>573</v>
      </c>
    </row>
    <row r="213" spans="1:16" ht="12.75">
      <c r="A213" s="25" t="s">
        <v>45</v>
      </c>
      <c s="29" t="s">
        <v>281</v>
      </c>
      <c s="29" t="s">
        <v>575</v>
      </c>
      <c s="25" t="s">
        <v>47</v>
      </c>
      <c s="30" t="s">
        <v>576</v>
      </c>
      <c s="31" t="s">
        <v>49</v>
      </c>
      <c s="32">
        <v>12.826</v>
      </c>
      <c s="33">
        <v>0</v>
      </c>
      <c s="33">
        <f>ROUND(ROUND(H213,2)*ROUND(G213,3),2)</f>
      </c>
      <c r="O213">
        <f>(I213*21)/100</f>
      </c>
      <c t="s">
        <v>23</v>
      </c>
    </row>
    <row r="214" spans="1:5" ht="12.75">
      <c r="A214" s="34" t="s">
        <v>50</v>
      </c>
      <c r="E214" s="35" t="s">
        <v>47</v>
      </c>
    </row>
    <row r="215" spans="1:5" ht="25.5">
      <c r="A215" s="36" t="s">
        <v>51</v>
      </c>
      <c r="E215" s="37" t="s">
        <v>1043</v>
      </c>
    </row>
    <row r="216" spans="1:5" ht="395.25">
      <c r="A216" t="s">
        <v>53</v>
      </c>
      <c r="E216" s="35" t="s">
        <v>513</v>
      </c>
    </row>
    <row r="217" spans="1:16" ht="12.75">
      <c r="A217" s="25" t="s">
        <v>45</v>
      </c>
      <c s="29" t="s">
        <v>286</v>
      </c>
      <c s="29" t="s">
        <v>584</v>
      </c>
      <c s="25" t="s">
        <v>47</v>
      </c>
      <c s="30" t="s">
        <v>585</v>
      </c>
      <c s="31" t="s">
        <v>57</v>
      </c>
      <c s="32">
        <v>1.283</v>
      </c>
      <c s="33">
        <v>0</v>
      </c>
      <c s="33">
        <f>ROUND(ROUND(H217,2)*ROUND(G217,3),2)</f>
      </c>
      <c r="O217">
        <f>(I217*21)/100</f>
      </c>
      <c t="s">
        <v>23</v>
      </c>
    </row>
    <row r="218" spans="1:5" ht="12.75">
      <c r="A218" s="34" t="s">
        <v>50</v>
      </c>
      <c r="E218" s="35" t="s">
        <v>47</v>
      </c>
    </row>
    <row r="219" spans="1:5" ht="38.25">
      <c r="A219" s="36" t="s">
        <v>51</v>
      </c>
      <c r="E219" s="37" t="s">
        <v>1044</v>
      </c>
    </row>
    <row r="220" spans="1:5" ht="293.25">
      <c r="A220" t="s">
        <v>53</v>
      </c>
      <c r="E220" s="35" t="s">
        <v>544</v>
      </c>
    </row>
    <row r="221" spans="1:16" ht="12.75">
      <c r="A221" s="25" t="s">
        <v>45</v>
      </c>
      <c s="29" t="s">
        <v>291</v>
      </c>
      <c s="29" t="s">
        <v>588</v>
      </c>
      <c s="25" t="s">
        <v>47</v>
      </c>
      <c s="30" t="s">
        <v>589</v>
      </c>
      <c s="31" t="s">
        <v>57</v>
      </c>
      <c s="32">
        <v>1.283</v>
      </c>
      <c s="33">
        <v>0</v>
      </c>
      <c s="33">
        <f>ROUND(ROUND(H221,2)*ROUND(G221,3),2)</f>
      </c>
      <c r="O221">
        <f>(I221*21)/100</f>
      </c>
      <c t="s">
        <v>23</v>
      </c>
    </row>
    <row r="222" spans="1:5" ht="12.75">
      <c r="A222" s="34" t="s">
        <v>50</v>
      </c>
      <c r="E222" s="35" t="s">
        <v>47</v>
      </c>
    </row>
    <row r="223" spans="1:5" ht="38.25">
      <c r="A223" s="36" t="s">
        <v>51</v>
      </c>
      <c r="E223" s="37" t="s">
        <v>1044</v>
      </c>
    </row>
    <row r="224" spans="1:5" ht="293.25">
      <c r="A224" t="s">
        <v>53</v>
      </c>
      <c r="E224" s="35" t="s">
        <v>544</v>
      </c>
    </row>
    <row r="225" spans="1:16" ht="12.75">
      <c r="A225" s="25" t="s">
        <v>45</v>
      </c>
      <c s="29" t="s">
        <v>438</v>
      </c>
      <c s="29" t="s">
        <v>591</v>
      </c>
      <c s="25" t="s">
        <v>47</v>
      </c>
      <c s="30" t="s">
        <v>592</v>
      </c>
      <c s="31" t="s">
        <v>49</v>
      </c>
      <c s="32">
        <v>43.498</v>
      </c>
      <c s="33">
        <v>0</v>
      </c>
      <c s="33">
        <f>ROUND(ROUND(H225,2)*ROUND(G225,3),2)</f>
      </c>
      <c r="O225">
        <f>(I225*21)/100</f>
      </c>
      <c t="s">
        <v>23</v>
      </c>
    </row>
    <row r="226" spans="1:5" ht="12.75">
      <c r="A226" s="34" t="s">
        <v>50</v>
      </c>
      <c r="E226" s="35" t="s">
        <v>47</v>
      </c>
    </row>
    <row r="227" spans="1:5" ht="63.75">
      <c r="A227" s="36" t="s">
        <v>51</v>
      </c>
      <c r="E227" s="37" t="s">
        <v>1045</v>
      </c>
    </row>
    <row r="228" spans="1:5" ht="63.75">
      <c r="A228" t="s">
        <v>53</v>
      </c>
      <c r="E228" s="35" t="s">
        <v>573</v>
      </c>
    </row>
    <row r="229" spans="1:16" ht="12.75">
      <c r="A229" s="25" t="s">
        <v>45</v>
      </c>
      <c s="29" t="s">
        <v>440</v>
      </c>
      <c s="29" t="s">
        <v>595</v>
      </c>
      <c s="25" t="s">
        <v>47</v>
      </c>
      <c s="30" t="s">
        <v>596</v>
      </c>
      <c s="31" t="s">
        <v>49</v>
      </c>
      <c s="32">
        <v>15.569</v>
      </c>
      <c s="33">
        <v>0</v>
      </c>
      <c s="33">
        <f>ROUND(ROUND(H229,2)*ROUND(G229,3),2)</f>
      </c>
      <c r="O229">
        <f>(I229*21)/100</f>
      </c>
      <c t="s">
        <v>23</v>
      </c>
    </row>
    <row r="230" spans="1:5" ht="12.75">
      <c r="A230" s="34" t="s">
        <v>50</v>
      </c>
      <c r="E230" s="35" t="s">
        <v>47</v>
      </c>
    </row>
    <row r="231" spans="1:5" ht="12.75">
      <c r="A231" s="36" t="s">
        <v>51</v>
      </c>
      <c r="E231" s="37" t="s">
        <v>1046</v>
      </c>
    </row>
    <row r="232" spans="1:5" ht="76.5">
      <c r="A232" t="s">
        <v>53</v>
      </c>
      <c r="E232" s="35" t="s">
        <v>598</v>
      </c>
    </row>
    <row r="233" spans="1:16" ht="12.75">
      <c r="A233" s="25" t="s">
        <v>45</v>
      </c>
      <c s="29" t="s">
        <v>565</v>
      </c>
      <c s="29" t="s">
        <v>909</v>
      </c>
      <c s="25" t="s">
        <v>47</v>
      </c>
      <c s="30" t="s">
        <v>910</v>
      </c>
      <c s="31" t="s">
        <v>49</v>
      </c>
      <c s="32">
        <v>4.373</v>
      </c>
      <c s="33">
        <v>0</v>
      </c>
      <c s="33">
        <f>ROUND(ROUND(H233,2)*ROUND(G233,3),2)</f>
      </c>
      <c r="O233">
        <f>(I233*21)/100</f>
      </c>
      <c t="s">
        <v>23</v>
      </c>
    </row>
    <row r="234" spans="1:5" ht="12.75">
      <c r="A234" s="34" t="s">
        <v>50</v>
      </c>
      <c r="E234" s="35" t="s">
        <v>47</v>
      </c>
    </row>
    <row r="235" spans="1:5" ht="89.25">
      <c r="A235" s="36" t="s">
        <v>51</v>
      </c>
      <c r="E235" s="37" t="s">
        <v>1047</v>
      </c>
    </row>
    <row r="236" spans="1:5" ht="114.75">
      <c r="A236" t="s">
        <v>53</v>
      </c>
      <c r="E236" s="35" t="s">
        <v>912</v>
      </c>
    </row>
    <row r="237" spans="1:18" ht="12.75" customHeight="1">
      <c r="A237" s="6" t="s">
        <v>43</v>
      </c>
      <c s="6"/>
      <c s="39" t="s">
        <v>35</v>
      </c>
      <c s="6"/>
      <c s="27" t="s">
        <v>174</v>
      </c>
      <c s="6"/>
      <c s="6"/>
      <c s="6"/>
      <c s="40">
        <f>0+Q237</f>
      </c>
      <c r="O237">
        <f>0+R237</f>
      </c>
      <c r="Q237">
        <f>0+I238+I242+I246+I250+I254+I258+I262+I266+I270+I274</f>
      </c>
      <c>
        <f>0+O238+O242+O246+O250+O254+O258+O262+O266+O270+O274</f>
      </c>
    </row>
    <row r="238" spans="1:16" ht="12.75">
      <c r="A238" s="25" t="s">
        <v>45</v>
      </c>
      <c s="29" t="s">
        <v>569</v>
      </c>
      <c s="29" t="s">
        <v>176</v>
      </c>
      <c s="25" t="s">
        <v>47</v>
      </c>
      <c s="30" t="s">
        <v>177</v>
      </c>
      <c s="31" t="s">
        <v>49</v>
      </c>
      <c s="32">
        <v>30.06</v>
      </c>
      <c s="33">
        <v>0</v>
      </c>
      <c s="33">
        <f>ROUND(ROUND(H238,2)*ROUND(G238,3),2)</f>
      </c>
      <c r="O238">
        <f>(I238*21)/100</f>
      </c>
      <c t="s">
        <v>23</v>
      </c>
    </row>
    <row r="239" spans="1:5" ht="12.75">
      <c r="A239" s="34" t="s">
        <v>50</v>
      </c>
      <c r="E239" s="35" t="s">
        <v>47</v>
      </c>
    </row>
    <row r="240" spans="1:5" ht="12.75">
      <c r="A240" s="36" t="s">
        <v>51</v>
      </c>
      <c r="E240" s="37" t="s">
        <v>1048</v>
      </c>
    </row>
    <row r="241" spans="1:5" ht="140.25">
      <c r="A241" t="s">
        <v>53</v>
      </c>
      <c r="E241" s="35" t="s">
        <v>179</v>
      </c>
    </row>
    <row r="242" spans="1:16" ht="12.75">
      <c r="A242" s="25" t="s">
        <v>45</v>
      </c>
      <c s="29" t="s">
        <v>574</v>
      </c>
      <c s="29" t="s">
        <v>181</v>
      </c>
      <c s="25" t="s">
        <v>47</v>
      </c>
      <c s="30" t="s">
        <v>182</v>
      </c>
      <c s="31" t="s">
        <v>49</v>
      </c>
      <c s="32">
        <v>37.575</v>
      </c>
      <c s="33">
        <v>0</v>
      </c>
      <c s="33">
        <f>ROUND(ROUND(H242,2)*ROUND(G242,3),2)</f>
      </c>
      <c r="O242">
        <f>(I242*21)/100</f>
      </c>
      <c t="s">
        <v>23</v>
      </c>
    </row>
    <row r="243" spans="1:5" ht="12.75">
      <c r="A243" s="34" t="s">
        <v>50</v>
      </c>
      <c r="E243" s="35" t="s">
        <v>47</v>
      </c>
    </row>
    <row r="244" spans="1:5" ht="12.75">
      <c r="A244" s="36" t="s">
        <v>51</v>
      </c>
      <c r="E244" s="37" t="s">
        <v>1049</v>
      </c>
    </row>
    <row r="245" spans="1:5" ht="76.5">
      <c r="A245" t="s">
        <v>53</v>
      </c>
      <c r="E245" s="35" t="s">
        <v>184</v>
      </c>
    </row>
    <row r="246" spans="1:16" ht="12.75">
      <c r="A246" s="25" t="s">
        <v>45</v>
      </c>
      <c s="29" t="s">
        <v>578</v>
      </c>
      <c s="29" t="s">
        <v>1050</v>
      </c>
      <c s="25" t="s">
        <v>47</v>
      </c>
      <c s="30" t="s">
        <v>1051</v>
      </c>
      <c s="31" t="s">
        <v>152</v>
      </c>
      <c s="32">
        <v>0</v>
      </c>
      <c s="33">
        <v>0</v>
      </c>
      <c s="33">
        <f>ROUND(ROUND(H246,2)*ROUND(G246,3),2)</f>
      </c>
      <c r="O246">
        <f>(I246*21)/100</f>
      </c>
      <c t="s">
        <v>23</v>
      </c>
    </row>
    <row r="247" spans="1:5" ht="12.75">
      <c r="A247" s="34" t="s">
        <v>50</v>
      </c>
      <c r="E247" s="35" t="s">
        <v>47</v>
      </c>
    </row>
    <row r="248" spans="1:5" ht="63.75">
      <c r="A248" s="36" t="s">
        <v>51</v>
      </c>
      <c r="E248" s="37" t="s">
        <v>1052</v>
      </c>
    </row>
    <row r="249" spans="1:5" ht="102">
      <c r="A249" t="s">
        <v>53</v>
      </c>
      <c r="E249" s="35" t="s">
        <v>1053</v>
      </c>
    </row>
    <row r="250" spans="1:16" ht="12.75">
      <c r="A250" s="25" t="s">
        <v>45</v>
      </c>
      <c s="29" t="s">
        <v>583</v>
      </c>
      <c s="29" t="s">
        <v>190</v>
      </c>
      <c s="25" t="s">
        <v>47</v>
      </c>
      <c s="30" t="s">
        <v>191</v>
      </c>
      <c s="31" t="s">
        <v>152</v>
      </c>
      <c s="32">
        <v>316</v>
      </c>
      <c s="33">
        <v>0</v>
      </c>
      <c s="33">
        <f>ROUND(ROUND(H250,2)*ROUND(G250,3),2)</f>
      </c>
      <c r="O250">
        <f>(I250*21)/100</f>
      </c>
      <c t="s">
        <v>23</v>
      </c>
    </row>
    <row r="251" spans="1:5" ht="12.75">
      <c r="A251" s="34" t="s">
        <v>50</v>
      </c>
      <c r="E251" s="35" t="s">
        <v>47</v>
      </c>
    </row>
    <row r="252" spans="1:5" ht="63.75">
      <c r="A252" s="36" t="s">
        <v>51</v>
      </c>
      <c r="E252" s="37" t="s">
        <v>1054</v>
      </c>
    </row>
    <row r="253" spans="1:5" ht="89.25">
      <c r="A253" t="s">
        <v>53</v>
      </c>
      <c r="E253" s="35" t="s">
        <v>193</v>
      </c>
    </row>
    <row r="254" spans="1:16" ht="12.75">
      <c r="A254" s="25" t="s">
        <v>45</v>
      </c>
      <c s="29" t="s">
        <v>587</v>
      </c>
      <c s="29" t="s">
        <v>195</v>
      </c>
      <c s="25" t="s">
        <v>47</v>
      </c>
      <c s="30" t="s">
        <v>196</v>
      </c>
      <c s="31" t="s">
        <v>152</v>
      </c>
      <c s="32">
        <v>0</v>
      </c>
      <c s="33">
        <v>0</v>
      </c>
      <c s="33">
        <f>ROUND(ROUND(H254,2)*ROUND(G254,3),2)</f>
      </c>
      <c r="O254">
        <f>(I254*21)/100</f>
      </c>
      <c t="s">
        <v>23</v>
      </c>
    </row>
    <row r="255" spans="1:5" ht="12.75">
      <c r="A255" s="34" t="s">
        <v>50</v>
      </c>
      <c r="E255" s="35" t="s">
        <v>47</v>
      </c>
    </row>
    <row r="256" spans="1:5" ht="114.75">
      <c r="A256" s="36" t="s">
        <v>51</v>
      </c>
      <c r="E256" s="37" t="s">
        <v>1055</v>
      </c>
    </row>
    <row r="257" spans="1:5" ht="89.25">
      <c r="A257" t="s">
        <v>53</v>
      </c>
      <c r="E257" s="35" t="s">
        <v>193</v>
      </c>
    </row>
    <row r="258" spans="1:16" ht="12.75">
      <c r="A258" s="25" t="s">
        <v>45</v>
      </c>
      <c s="29" t="s">
        <v>590</v>
      </c>
      <c s="29" t="s">
        <v>199</v>
      </c>
      <c s="25" t="s">
        <v>47</v>
      </c>
      <c s="30" t="s">
        <v>200</v>
      </c>
      <c s="31" t="s">
        <v>152</v>
      </c>
      <c s="32">
        <v>0</v>
      </c>
      <c s="33">
        <v>0</v>
      </c>
      <c s="33">
        <f>ROUND(ROUND(H258,2)*ROUND(G258,3),2)</f>
      </c>
      <c r="O258">
        <f>(I258*21)/100</f>
      </c>
      <c t="s">
        <v>23</v>
      </c>
    </row>
    <row r="259" spans="1:5" ht="12.75">
      <c r="A259" s="34" t="s">
        <v>50</v>
      </c>
      <c r="E259" s="35" t="s">
        <v>47</v>
      </c>
    </row>
    <row r="260" spans="1:5" ht="102">
      <c r="A260" s="36" t="s">
        <v>51</v>
      </c>
      <c r="E260" s="37" t="s">
        <v>1056</v>
      </c>
    </row>
    <row r="261" spans="1:5" ht="89.25">
      <c r="A261" t="s">
        <v>53</v>
      </c>
      <c r="E261" s="35" t="s">
        <v>193</v>
      </c>
    </row>
    <row r="262" spans="1:16" ht="12.75">
      <c r="A262" s="25" t="s">
        <v>45</v>
      </c>
      <c s="29" t="s">
        <v>594</v>
      </c>
      <c s="29" t="s">
        <v>203</v>
      </c>
      <c s="25" t="s">
        <v>47</v>
      </c>
      <c s="30" t="s">
        <v>204</v>
      </c>
      <c s="31" t="s">
        <v>152</v>
      </c>
      <c s="32">
        <v>0</v>
      </c>
      <c s="33">
        <v>0</v>
      </c>
      <c s="33">
        <f>ROUND(ROUND(H262,2)*ROUND(G262,3),2)</f>
      </c>
      <c r="O262">
        <f>(I262*21)/100</f>
      </c>
      <c t="s">
        <v>23</v>
      </c>
    </row>
    <row r="263" spans="1:5" ht="12.75">
      <c r="A263" s="34" t="s">
        <v>50</v>
      </c>
      <c r="E263" s="35" t="s">
        <v>47</v>
      </c>
    </row>
    <row r="264" spans="1:5" ht="51">
      <c r="A264" s="36" t="s">
        <v>51</v>
      </c>
      <c r="E264" s="37" t="s">
        <v>1057</v>
      </c>
    </row>
    <row r="265" spans="1:5" ht="165.75">
      <c r="A265" t="s">
        <v>53</v>
      </c>
      <c r="E265" s="35" t="s">
        <v>206</v>
      </c>
    </row>
    <row r="266" spans="1:16" ht="12.75">
      <c r="A266" s="25" t="s">
        <v>45</v>
      </c>
      <c s="29" t="s">
        <v>599</v>
      </c>
      <c s="29" t="s">
        <v>208</v>
      </c>
      <c s="25" t="s">
        <v>47</v>
      </c>
      <c s="30" t="s">
        <v>209</v>
      </c>
      <c s="31" t="s">
        <v>152</v>
      </c>
      <c s="32">
        <v>0</v>
      </c>
      <c s="33">
        <v>0</v>
      </c>
      <c s="33">
        <f>ROUND(ROUND(H266,2)*ROUND(G266,3),2)</f>
      </c>
      <c r="O266">
        <f>(I266*21)/100</f>
      </c>
      <c t="s">
        <v>23</v>
      </c>
    </row>
    <row r="267" spans="1:5" ht="12.75">
      <c r="A267" s="34" t="s">
        <v>50</v>
      </c>
      <c r="E267" s="35" t="s">
        <v>47</v>
      </c>
    </row>
    <row r="268" spans="1:5" ht="51">
      <c r="A268" s="36" t="s">
        <v>51</v>
      </c>
      <c r="E268" s="37" t="s">
        <v>1057</v>
      </c>
    </row>
    <row r="269" spans="1:5" ht="165.75">
      <c r="A269" t="s">
        <v>53</v>
      </c>
      <c r="E269" s="35" t="s">
        <v>206</v>
      </c>
    </row>
    <row r="270" spans="1:16" ht="12.75">
      <c r="A270" s="25" t="s">
        <v>45</v>
      </c>
      <c s="29" t="s">
        <v>601</v>
      </c>
      <c s="29" t="s">
        <v>212</v>
      </c>
      <c s="25" t="s">
        <v>47</v>
      </c>
      <c s="30" t="s">
        <v>213</v>
      </c>
      <c s="31" t="s">
        <v>152</v>
      </c>
      <c s="32">
        <v>316</v>
      </c>
      <c s="33">
        <v>0</v>
      </c>
      <c s="33">
        <f>ROUND(ROUND(H270,2)*ROUND(G270,3),2)</f>
      </c>
      <c r="O270">
        <f>(I270*21)/100</f>
      </c>
      <c t="s">
        <v>23</v>
      </c>
    </row>
    <row r="271" spans="1:5" ht="12.75">
      <c r="A271" s="34" t="s">
        <v>50</v>
      </c>
      <c r="E271" s="35" t="s">
        <v>47</v>
      </c>
    </row>
    <row r="272" spans="1:5" ht="12.75">
      <c r="A272" s="36" t="s">
        <v>51</v>
      </c>
      <c r="E272" s="37" t="s">
        <v>1058</v>
      </c>
    </row>
    <row r="273" spans="1:5" ht="165.75">
      <c r="A273" t="s">
        <v>53</v>
      </c>
      <c r="E273" s="35" t="s">
        <v>206</v>
      </c>
    </row>
    <row r="274" spans="1:16" ht="12.75">
      <c r="A274" s="25" t="s">
        <v>45</v>
      </c>
      <c s="29" t="s">
        <v>603</v>
      </c>
      <c s="29" t="s">
        <v>625</v>
      </c>
      <c s="25" t="s">
        <v>47</v>
      </c>
      <c s="30" t="s">
        <v>626</v>
      </c>
      <c s="31" t="s">
        <v>49</v>
      </c>
      <c s="32">
        <v>1.544</v>
      </c>
      <c s="33">
        <v>0</v>
      </c>
      <c s="33">
        <f>ROUND(ROUND(H274,2)*ROUND(G274,3),2)</f>
      </c>
      <c r="O274">
        <f>(I274*21)/100</f>
      </c>
      <c t="s">
        <v>23</v>
      </c>
    </row>
    <row r="275" spans="1:5" ht="12.75">
      <c r="A275" s="34" t="s">
        <v>50</v>
      </c>
      <c r="E275" s="35" t="s">
        <v>47</v>
      </c>
    </row>
    <row r="276" spans="1:5" ht="38.25">
      <c r="A276" s="36" t="s">
        <v>51</v>
      </c>
      <c r="E276" s="37" t="s">
        <v>1059</v>
      </c>
    </row>
    <row r="277" spans="1:5" ht="165.75">
      <c r="A277" t="s">
        <v>53</v>
      </c>
      <c r="E277" s="35" t="s">
        <v>206</v>
      </c>
    </row>
    <row r="278" spans="1:18" ht="12.75" customHeight="1">
      <c r="A278" s="6" t="s">
        <v>43</v>
      </c>
      <c s="6"/>
      <c s="39" t="s">
        <v>37</v>
      </c>
      <c s="6"/>
      <c s="27" t="s">
        <v>632</v>
      </c>
      <c s="6"/>
      <c s="6"/>
      <c s="6"/>
      <c s="40">
        <f>0+Q278</f>
      </c>
      <c r="O278">
        <f>0+R278</f>
      </c>
      <c r="Q278">
        <f>0+I279+I283+I287+I291+I295+I299+I303+I307+I311</f>
      </c>
      <c>
        <f>0+O279+O283+O287+O291+O295+O299+O303+O307+O311</f>
      </c>
    </row>
    <row r="279" spans="1:16" ht="25.5">
      <c r="A279" s="25" t="s">
        <v>45</v>
      </c>
      <c s="29" t="s">
        <v>608</v>
      </c>
      <c s="29" t="s">
        <v>634</v>
      </c>
      <c s="25" t="s">
        <v>47</v>
      </c>
      <c s="30" t="s">
        <v>635</v>
      </c>
      <c s="31" t="s">
        <v>152</v>
      </c>
      <c s="32">
        <v>110.883</v>
      </c>
      <c s="33">
        <v>0</v>
      </c>
      <c s="33">
        <f>ROUND(ROUND(H279,2)*ROUND(G279,3),2)</f>
      </c>
      <c r="O279">
        <f>(I279*21)/100</f>
      </c>
      <c t="s">
        <v>23</v>
      </c>
    </row>
    <row r="280" spans="1:5" ht="12.75">
      <c r="A280" s="34" t="s">
        <v>50</v>
      </c>
      <c r="E280" s="35" t="s">
        <v>47</v>
      </c>
    </row>
    <row r="281" spans="1:5" ht="114.75">
      <c r="A281" s="36" t="s">
        <v>51</v>
      </c>
      <c r="E281" s="37" t="s">
        <v>1060</v>
      </c>
    </row>
    <row r="282" spans="1:5" ht="102">
      <c r="A282" t="s">
        <v>53</v>
      </c>
      <c r="E282" s="35" t="s">
        <v>637</v>
      </c>
    </row>
    <row r="283" spans="1:16" ht="25.5">
      <c r="A283" s="25" t="s">
        <v>45</v>
      </c>
      <c s="29" t="s">
        <v>610</v>
      </c>
      <c s="29" t="s">
        <v>639</v>
      </c>
      <c s="25" t="s">
        <v>47</v>
      </c>
      <c s="30" t="s">
        <v>640</v>
      </c>
      <c s="31" t="s">
        <v>152</v>
      </c>
      <c s="32">
        <v>22.177</v>
      </c>
      <c s="33">
        <v>0</v>
      </c>
      <c s="33">
        <f>ROUND(ROUND(H283,2)*ROUND(G283,3),2)</f>
      </c>
      <c r="O283">
        <f>(I283*21)/100</f>
      </c>
      <c t="s">
        <v>23</v>
      </c>
    </row>
    <row r="284" spans="1:5" ht="12.75">
      <c r="A284" s="34" t="s">
        <v>50</v>
      </c>
      <c r="E284" s="35" t="s">
        <v>47</v>
      </c>
    </row>
    <row r="285" spans="1:5" ht="114.75">
      <c r="A285" s="36" t="s">
        <v>51</v>
      </c>
      <c r="E285" s="37" t="s">
        <v>1061</v>
      </c>
    </row>
    <row r="286" spans="1:5" ht="102">
      <c r="A286" t="s">
        <v>53</v>
      </c>
      <c r="E286" s="35" t="s">
        <v>637</v>
      </c>
    </row>
    <row r="287" spans="1:16" ht="25.5">
      <c r="A287" s="25" t="s">
        <v>45</v>
      </c>
      <c s="29" t="s">
        <v>612</v>
      </c>
      <c s="29" t="s">
        <v>643</v>
      </c>
      <c s="25" t="s">
        <v>47</v>
      </c>
      <c s="30" t="s">
        <v>644</v>
      </c>
      <c s="31" t="s">
        <v>152</v>
      </c>
      <c s="32">
        <v>14.785</v>
      </c>
      <c s="33">
        <v>0</v>
      </c>
      <c s="33">
        <f>ROUND(ROUND(H287,2)*ROUND(G287,3),2)</f>
      </c>
      <c r="O287">
        <f>(I287*21)/100</f>
      </c>
      <c t="s">
        <v>23</v>
      </c>
    </row>
    <row r="288" spans="1:5" ht="12.75">
      <c r="A288" s="34" t="s">
        <v>50</v>
      </c>
      <c r="E288" s="35" t="s">
        <v>47</v>
      </c>
    </row>
    <row r="289" spans="1:5" ht="114.75">
      <c r="A289" s="36" t="s">
        <v>51</v>
      </c>
      <c r="E289" s="37" t="s">
        <v>1062</v>
      </c>
    </row>
    <row r="290" spans="1:5" ht="102">
      <c r="A290" t="s">
        <v>53</v>
      </c>
      <c r="E290" s="35" t="s">
        <v>637</v>
      </c>
    </row>
    <row r="291" spans="1:16" ht="12.75">
      <c r="A291" s="25" t="s">
        <v>45</v>
      </c>
      <c s="29" t="s">
        <v>614</v>
      </c>
      <c s="29" t="s">
        <v>647</v>
      </c>
      <c s="25" t="s">
        <v>47</v>
      </c>
      <c s="30" t="s">
        <v>648</v>
      </c>
      <c s="31" t="s">
        <v>152</v>
      </c>
      <c s="32">
        <v>52</v>
      </c>
      <c s="33">
        <v>0</v>
      </c>
      <c s="33">
        <f>ROUND(ROUND(H291,2)*ROUND(G291,3),2)</f>
      </c>
      <c r="O291">
        <f>(I291*21)/100</f>
      </c>
      <c t="s">
        <v>23</v>
      </c>
    </row>
    <row r="292" spans="1:5" ht="12.75">
      <c r="A292" s="34" t="s">
        <v>50</v>
      </c>
      <c r="E292" s="35" t="s">
        <v>47</v>
      </c>
    </row>
    <row r="293" spans="1:5" ht="25.5">
      <c r="A293" s="36" t="s">
        <v>51</v>
      </c>
      <c r="E293" s="37" t="s">
        <v>1063</v>
      </c>
    </row>
    <row r="294" spans="1:5" ht="102">
      <c r="A294" t="s">
        <v>53</v>
      </c>
      <c r="E294" s="35" t="s">
        <v>637</v>
      </c>
    </row>
    <row r="295" spans="1:16" ht="12.75">
      <c r="A295" s="25" t="s">
        <v>45</v>
      </c>
      <c s="29" t="s">
        <v>616</v>
      </c>
      <c s="29" t="s">
        <v>651</v>
      </c>
      <c s="25" t="s">
        <v>47</v>
      </c>
      <c s="30" t="s">
        <v>652</v>
      </c>
      <c s="31" t="s">
        <v>152</v>
      </c>
      <c s="32">
        <v>147.843</v>
      </c>
      <c s="33">
        <v>0</v>
      </c>
      <c s="33">
        <f>ROUND(ROUND(H295,2)*ROUND(G295,3),2)</f>
      </c>
      <c r="O295">
        <f>(I295*21)/100</f>
      </c>
      <c t="s">
        <v>23</v>
      </c>
    </row>
    <row r="296" spans="1:5" ht="12.75">
      <c r="A296" s="34" t="s">
        <v>50</v>
      </c>
      <c r="E296" s="35" t="s">
        <v>47</v>
      </c>
    </row>
    <row r="297" spans="1:5" ht="102">
      <c r="A297" s="36" t="s">
        <v>51</v>
      </c>
      <c r="E297" s="37" t="s">
        <v>1064</v>
      </c>
    </row>
    <row r="298" spans="1:5" ht="102">
      <c r="A298" t="s">
        <v>53</v>
      </c>
      <c r="E298" s="35" t="s">
        <v>637</v>
      </c>
    </row>
    <row r="299" spans="1:16" ht="12.75">
      <c r="A299" s="25" t="s">
        <v>45</v>
      </c>
      <c s="29" t="s">
        <v>620</v>
      </c>
      <c s="29" t="s">
        <v>655</v>
      </c>
      <c s="25" t="s">
        <v>47</v>
      </c>
      <c s="30" t="s">
        <v>656</v>
      </c>
      <c s="31" t="s">
        <v>152</v>
      </c>
      <c s="32">
        <v>14.785</v>
      </c>
      <c s="33">
        <v>0</v>
      </c>
      <c s="33">
        <f>ROUND(ROUND(H299,2)*ROUND(G299,3),2)</f>
      </c>
      <c r="O299">
        <f>(I299*21)/100</f>
      </c>
      <c t="s">
        <v>23</v>
      </c>
    </row>
    <row r="300" spans="1:5" ht="12.75">
      <c r="A300" s="34" t="s">
        <v>50</v>
      </c>
      <c r="E300" s="35" t="s">
        <v>47</v>
      </c>
    </row>
    <row r="301" spans="1:5" ht="102">
      <c r="A301" s="36" t="s">
        <v>51</v>
      </c>
      <c r="E301" s="37" t="s">
        <v>1065</v>
      </c>
    </row>
    <row r="302" spans="1:5" ht="89.25">
      <c r="A302" t="s">
        <v>53</v>
      </c>
      <c r="E302" s="35" t="s">
        <v>658</v>
      </c>
    </row>
    <row r="303" spans="1:16" ht="12.75">
      <c r="A303" s="25" t="s">
        <v>45</v>
      </c>
      <c s="29" t="s">
        <v>622</v>
      </c>
      <c s="29" t="s">
        <v>660</v>
      </c>
      <c s="25" t="s">
        <v>47</v>
      </c>
      <c s="30" t="s">
        <v>661</v>
      </c>
      <c s="31" t="s">
        <v>152</v>
      </c>
      <c s="32">
        <v>14.785</v>
      </c>
      <c s="33">
        <v>0</v>
      </c>
      <c s="33">
        <f>ROUND(ROUND(H303,2)*ROUND(G303,3),2)</f>
      </c>
      <c r="O303">
        <f>(I303*21)/100</f>
      </c>
      <c t="s">
        <v>23</v>
      </c>
    </row>
    <row r="304" spans="1:5" ht="12.75">
      <c r="A304" s="34" t="s">
        <v>50</v>
      </c>
      <c r="E304" s="35" t="s">
        <v>47</v>
      </c>
    </row>
    <row r="305" spans="1:5" ht="102">
      <c r="A305" s="36" t="s">
        <v>51</v>
      </c>
      <c r="E305" s="37" t="s">
        <v>1065</v>
      </c>
    </row>
    <row r="306" spans="1:5" ht="89.25">
      <c r="A306" t="s">
        <v>53</v>
      </c>
      <c r="E306" s="35" t="s">
        <v>658</v>
      </c>
    </row>
    <row r="307" spans="1:16" ht="12.75">
      <c r="A307" s="25" t="s">
        <v>45</v>
      </c>
      <c s="29" t="s">
        <v>624</v>
      </c>
      <c s="29" t="s">
        <v>664</v>
      </c>
      <c s="25" t="s">
        <v>47</v>
      </c>
      <c s="30" t="s">
        <v>665</v>
      </c>
      <c s="31" t="s">
        <v>110</v>
      </c>
      <c s="32">
        <v>42.4</v>
      </c>
      <c s="33">
        <v>0</v>
      </c>
      <c s="33">
        <f>ROUND(ROUND(H307,2)*ROUND(G307,3),2)</f>
      </c>
      <c r="O307">
        <f>(I307*21)/100</f>
      </c>
      <c t="s">
        <v>23</v>
      </c>
    </row>
    <row r="308" spans="1:5" ht="12.75">
      <c r="A308" s="34" t="s">
        <v>50</v>
      </c>
      <c r="E308" s="35" t="s">
        <v>47</v>
      </c>
    </row>
    <row r="309" spans="1:5" ht="12.75">
      <c r="A309" s="36" t="s">
        <v>51</v>
      </c>
      <c r="E309" s="37" t="s">
        <v>1066</v>
      </c>
    </row>
    <row r="310" spans="1:5" ht="102">
      <c r="A310" t="s">
        <v>53</v>
      </c>
      <c r="E310" s="35" t="s">
        <v>667</v>
      </c>
    </row>
    <row r="311" spans="1:16" ht="12.75">
      <c r="A311" s="25" t="s">
        <v>45</v>
      </c>
      <c s="29" t="s">
        <v>628</v>
      </c>
      <c s="29" t="s">
        <v>674</v>
      </c>
      <c s="25" t="s">
        <v>47</v>
      </c>
      <c s="30" t="s">
        <v>675</v>
      </c>
      <c s="31" t="s">
        <v>152</v>
      </c>
      <c s="32">
        <v>35.4</v>
      </c>
      <c s="33">
        <v>0</v>
      </c>
      <c s="33">
        <f>ROUND(ROUND(H311,2)*ROUND(G311,3),2)</f>
      </c>
      <c r="O311">
        <f>(I311*21)/100</f>
      </c>
      <c t="s">
        <v>23</v>
      </c>
    </row>
    <row r="312" spans="1:5" ht="12.75">
      <c r="A312" s="34" t="s">
        <v>50</v>
      </c>
      <c r="E312" s="35" t="s">
        <v>47</v>
      </c>
    </row>
    <row r="313" spans="1:5" ht="38.25">
      <c r="A313" s="36" t="s">
        <v>51</v>
      </c>
      <c r="E313" s="37" t="s">
        <v>1067</v>
      </c>
    </row>
    <row r="314" spans="1:5" ht="114.75">
      <c r="A314" t="s">
        <v>53</v>
      </c>
      <c r="E314" s="35" t="s">
        <v>677</v>
      </c>
    </row>
    <row r="315" spans="1:18" ht="12.75" customHeight="1">
      <c r="A315" s="6" t="s">
        <v>43</v>
      </c>
      <c s="6"/>
      <c s="39" t="s">
        <v>73</v>
      </c>
      <c s="6"/>
      <c s="27" t="s">
        <v>678</v>
      </c>
      <c s="6"/>
      <c s="6"/>
      <c s="6"/>
      <c s="40">
        <f>0+Q315</f>
      </c>
      <c r="O315">
        <f>0+R315</f>
      </c>
      <c r="Q315">
        <f>0+I316+I320+I324+I328+I332+I336+I340</f>
      </c>
      <c>
        <f>0+O316+O320+O324+O328+O332+O336+O340</f>
      </c>
    </row>
    <row r="316" spans="1:16" ht="25.5">
      <c r="A316" s="25" t="s">
        <v>45</v>
      </c>
      <c s="29" t="s">
        <v>630</v>
      </c>
      <c s="29" t="s">
        <v>680</v>
      </c>
      <c s="25" t="s">
        <v>47</v>
      </c>
      <c s="30" t="s">
        <v>681</v>
      </c>
      <c s="31" t="s">
        <v>152</v>
      </c>
      <c s="32">
        <v>55.019</v>
      </c>
      <c s="33">
        <v>0</v>
      </c>
      <c s="33">
        <f>ROUND(ROUND(H316,2)*ROUND(G316,3),2)</f>
      </c>
      <c r="O316">
        <f>(I316*21)/100</f>
      </c>
      <c t="s">
        <v>23</v>
      </c>
    </row>
    <row r="317" spans="1:5" ht="12.75">
      <c r="A317" s="34" t="s">
        <v>50</v>
      </c>
      <c r="E317" s="35" t="s">
        <v>47</v>
      </c>
    </row>
    <row r="318" spans="1:5" ht="76.5">
      <c r="A318" s="36" t="s">
        <v>51</v>
      </c>
      <c r="E318" s="37" t="s">
        <v>1068</v>
      </c>
    </row>
    <row r="319" spans="1:5" ht="204">
      <c r="A319" t="s">
        <v>53</v>
      </c>
      <c r="E319" s="35" t="s">
        <v>683</v>
      </c>
    </row>
    <row r="320" spans="1:16" ht="25.5">
      <c r="A320" s="25" t="s">
        <v>45</v>
      </c>
      <c s="29" t="s">
        <v>633</v>
      </c>
      <c s="29" t="s">
        <v>685</v>
      </c>
      <c s="25" t="s">
        <v>47</v>
      </c>
      <c s="30" t="s">
        <v>686</v>
      </c>
      <c s="31" t="s">
        <v>152</v>
      </c>
      <c s="32">
        <v>72.82</v>
      </c>
      <c s="33">
        <v>0</v>
      </c>
      <c s="33">
        <f>ROUND(ROUND(H320,2)*ROUND(G320,3),2)</f>
      </c>
      <c r="O320">
        <f>(I320*21)/100</f>
      </c>
      <c t="s">
        <v>23</v>
      </c>
    </row>
    <row r="321" spans="1:5" ht="12.75">
      <c r="A321" s="34" t="s">
        <v>50</v>
      </c>
      <c r="E321" s="35" t="s">
        <v>47</v>
      </c>
    </row>
    <row r="322" spans="1:5" ht="51">
      <c r="A322" s="36" t="s">
        <v>51</v>
      </c>
      <c r="E322" s="37" t="s">
        <v>1069</v>
      </c>
    </row>
    <row r="323" spans="1:5" ht="216.75">
      <c r="A323" t="s">
        <v>53</v>
      </c>
      <c r="E323" s="35" t="s">
        <v>688</v>
      </c>
    </row>
    <row r="324" spans="1:16" ht="12.75">
      <c r="A324" s="25" t="s">
        <v>45</v>
      </c>
      <c s="29" t="s">
        <v>638</v>
      </c>
      <c s="29" t="s">
        <v>690</v>
      </c>
      <c s="25" t="s">
        <v>47</v>
      </c>
      <c s="30" t="s">
        <v>691</v>
      </c>
      <c s="31" t="s">
        <v>152</v>
      </c>
      <c s="32">
        <v>25.8</v>
      </c>
      <c s="33">
        <v>0</v>
      </c>
      <c s="33">
        <f>ROUND(ROUND(H324,2)*ROUND(G324,3),2)</f>
      </c>
      <c r="O324">
        <f>(I324*21)/100</f>
      </c>
      <c t="s">
        <v>23</v>
      </c>
    </row>
    <row r="325" spans="1:5" ht="12.75">
      <c r="A325" s="34" t="s">
        <v>50</v>
      </c>
      <c r="E325" s="35" t="s">
        <v>47</v>
      </c>
    </row>
    <row r="326" spans="1:5" ht="25.5">
      <c r="A326" s="36" t="s">
        <v>51</v>
      </c>
      <c r="E326" s="37" t="s">
        <v>1070</v>
      </c>
    </row>
    <row r="327" spans="1:5" ht="63.75">
      <c r="A327" t="s">
        <v>53</v>
      </c>
      <c r="E327" s="35" t="s">
        <v>693</v>
      </c>
    </row>
    <row r="328" spans="1:16" ht="12.75">
      <c r="A328" s="25" t="s">
        <v>45</v>
      </c>
      <c s="29" t="s">
        <v>642</v>
      </c>
      <c s="29" t="s">
        <v>695</v>
      </c>
      <c s="25" t="s">
        <v>47</v>
      </c>
      <c s="30" t="s">
        <v>696</v>
      </c>
      <c s="31" t="s">
        <v>152</v>
      </c>
      <c s="32">
        <v>75.765</v>
      </c>
      <c s="33">
        <v>0</v>
      </c>
      <c s="33">
        <f>ROUND(ROUND(H328,2)*ROUND(G328,3),2)</f>
      </c>
      <c r="O328">
        <f>(I328*21)/100</f>
      </c>
      <c t="s">
        <v>23</v>
      </c>
    </row>
    <row r="329" spans="1:5" ht="12.75">
      <c r="A329" s="34" t="s">
        <v>50</v>
      </c>
      <c r="E329" s="35" t="s">
        <v>47</v>
      </c>
    </row>
    <row r="330" spans="1:5" ht="89.25">
      <c r="A330" s="36" t="s">
        <v>51</v>
      </c>
      <c r="E330" s="37" t="s">
        <v>1071</v>
      </c>
    </row>
    <row r="331" spans="1:5" ht="63.75">
      <c r="A331" t="s">
        <v>53</v>
      </c>
      <c r="E331" s="35" t="s">
        <v>693</v>
      </c>
    </row>
    <row r="332" spans="1:16" ht="12.75">
      <c r="A332" s="25" t="s">
        <v>45</v>
      </c>
      <c s="29" t="s">
        <v>646</v>
      </c>
      <c s="29" t="s">
        <v>699</v>
      </c>
      <c s="25" t="s">
        <v>47</v>
      </c>
      <c s="30" t="s">
        <v>700</v>
      </c>
      <c s="31" t="s">
        <v>152</v>
      </c>
      <c s="32">
        <v>25.6</v>
      </c>
      <c s="33">
        <v>0</v>
      </c>
      <c s="33">
        <f>ROUND(ROUND(H332,2)*ROUND(G332,3),2)</f>
      </c>
      <c r="O332">
        <f>(I332*21)/100</f>
      </c>
      <c t="s">
        <v>23</v>
      </c>
    </row>
    <row r="333" spans="1:5" ht="12.75">
      <c r="A333" s="34" t="s">
        <v>50</v>
      </c>
      <c r="E333" s="35" t="s">
        <v>47</v>
      </c>
    </row>
    <row r="334" spans="1:5" ht="25.5">
      <c r="A334" s="36" t="s">
        <v>51</v>
      </c>
      <c r="E334" s="37" t="s">
        <v>1072</v>
      </c>
    </row>
    <row r="335" spans="1:5" ht="102">
      <c r="A335" t="s">
        <v>53</v>
      </c>
      <c r="E335" s="35" t="s">
        <v>702</v>
      </c>
    </row>
    <row r="336" spans="1:16" ht="12.75">
      <c r="A336" s="25" t="s">
        <v>45</v>
      </c>
      <c s="29" t="s">
        <v>650</v>
      </c>
      <c s="29" t="s">
        <v>704</v>
      </c>
      <c s="25" t="s">
        <v>47</v>
      </c>
      <c s="30" t="s">
        <v>705</v>
      </c>
      <c s="31" t="s">
        <v>152</v>
      </c>
      <c s="32">
        <v>11.2</v>
      </c>
      <c s="33">
        <v>0</v>
      </c>
      <c s="33">
        <f>ROUND(ROUND(H336,2)*ROUND(G336,3),2)</f>
      </c>
      <c r="O336">
        <f>(I336*21)/100</f>
      </c>
      <c t="s">
        <v>23</v>
      </c>
    </row>
    <row r="337" spans="1:5" ht="12.75">
      <c r="A337" s="34" t="s">
        <v>50</v>
      </c>
      <c r="E337" s="35" t="s">
        <v>47</v>
      </c>
    </row>
    <row r="338" spans="1:5" ht="12.75">
      <c r="A338" s="36" t="s">
        <v>51</v>
      </c>
      <c r="E338" s="37" t="s">
        <v>1073</v>
      </c>
    </row>
    <row r="339" spans="1:5" ht="102">
      <c r="A339" t="s">
        <v>53</v>
      </c>
      <c r="E339" s="35" t="s">
        <v>702</v>
      </c>
    </row>
    <row r="340" spans="1:16" ht="12.75">
      <c r="A340" s="25" t="s">
        <v>45</v>
      </c>
      <c s="29" t="s">
        <v>654</v>
      </c>
      <c s="29" t="s">
        <v>708</v>
      </c>
      <c s="25" t="s">
        <v>47</v>
      </c>
      <c s="30" t="s">
        <v>709</v>
      </c>
      <c s="31" t="s">
        <v>152</v>
      </c>
      <c s="32">
        <v>8.64</v>
      </c>
      <c s="33">
        <v>0</v>
      </c>
      <c s="33">
        <f>ROUND(ROUND(H340,2)*ROUND(G340,3),2)</f>
      </c>
      <c r="O340">
        <f>(I340*21)/100</f>
      </c>
      <c t="s">
        <v>23</v>
      </c>
    </row>
    <row r="341" spans="1:5" ht="12.75">
      <c r="A341" s="34" t="s">
        <v>50</v>
      </c>
      <c r="E341" s="35" t="s">
        <v>47</v>
      </c>
    </row>
    <row r="342" spans="1:5" ht="25.5">
      <c r="A342" s="36" t="s">
        <v>51</v>
      </c>
      <c r="E342" s="37" t="s">
        <v>1074</v>
      </c>
    </row>
    <row r="343" spans="1:5" ht="102">
      <c r="A343" t="s">
        <v>53</v>
      </c>
      <c r="E343" s="35" t="s">
        <v>702</v>
      </c>
    </row>
    <row r="344" spans="1:18" ht="12.75" customHeight="1">
      <c r="A344" s="6" t="s">
        <v>43</v>
      </c>
      <c s="6"/>
      <c s="39" t="s">
        <v>78</v>
      </c>
      <c s="6"/>
      <c s="27" t="s">
        <v>239</v>
      </c>
      <c s="6"/>
      <c s="6"/>
      <c s="6"/>
      <c s="40">
        <f>0+Q344</f>
      </c>
      <c r="O344">
        <f>0+R344</f>
      </c>
      <c r="Q344">
        <f>0+I345+I349</f>
      </c>
      <c>
        <f>0+O345+O349</f>
      </c>
    </row>
    <row r="345" spans="1:16" ht="12.75">
      <c r="A345" s="25" t="s">
        <v>45</v>
      </c>
      <c s="29" t="s">
        <v>659</v>
      </c>
      <c s="29" t="s">
        <v>717</v>
      </c>
      <c s="25" t="s">
        <v>47</v>
      </c>
      <c s="30" t="s">
        <v>718</v>
      </c>
      <c s="31" t="s">
        <v>110</v>
      </c>
      <c s="32">
        <v>17.2</v>
      </c>
      <c s="33">
        <v>0</v>
      </c>
      <c s="33">
        <f>ROUND(ROUND(H345,2)*ROUND(G345,3),2)</f>
      </c>
      <c r="O345">
        <f>(I345*21)/100</f>
      </c>
      <c t="s">
        <v>23</v>
      </c>
    </row>
    <row r="346" spans="1:5" ht="12.75">
      <c r="A346" s="34" t="s">
        <v>50</v>
      </c>
      <c r="E346" s="35" t="s">
        <v>47</v>
      </c>
    </row>
    <row r="347" spans="1:5" ht="12.75">
      <c r="A347" s="36" t="s">
        <v>51</v>
      </c>
      <c r="E347" s="37" t="s">
        <v>1075</v>
      </c>
    </row>
    <row r="348" spans="1:5" ht="255">
      <c r="A348" t="s">
        <v>53</v>
      </c>
      <c r="E348" s="35" t="s">
        <v>720</v>
      </c>
    </row>
    <row r="349" spans="1:16" ht="12.75">
      <c r="A349" s="25" t="s">
        <v>45</v>
      </c>
      <c s="29" t="s">
        <v>663</v>
      </c>
      <c s="29" t="s">
        <v>1076</v>
      </c>
      <c s="25" t="s">
        <v>47</v>
      </c>
      <c s="30" t="s">
        <v>1077</v>
      </c>
      <c s="31" t="s">
        <v>110</v>
      </c>
      <c s="32">
        <v>80</v>
      </c>
      <c s="33">
        <v>0</v>
      </c>
      <c s="33">
        <f>ROUND(ROUND(H349,2)*ROUND(G349,3),2)</f>
      </c>
      <c r="O349">
        <f>(I349*21)/100</f>
      </c>
      <c t="s">
        <v>23</v>
      </c>
    </row>
    <row r="350" spans="1:5" ht="12.75">
      <c r="A350" s="34" t="s">
        <v>50</v>
      </c>
      <c r="E350" s="35" t="s">
        <v>47</v>
      </c>
    </row>
    <row r="351" spans="1:5" ht="12.75">
      <c r="A351" s="36" t="s">
        <v>51</v>
      </c>
      <c r="E351" s="37" t="s">
        <v>1078</v>
      </c>
    </row>
    <row r="352" spans="1:5" ht="255">
      <c r="A352" t="s">
        <v>53</v>
      </c>
      <c r="E352" s="35" t="s">
        <v>725</v>
      </c>
    </row>
    <row r="353" spans="1:18" ht="12.75" customHeight="1">
      <c r="A353" s="6" t="s">
        <v>43</v>
      </c>
      <c s="6"/>
      <c s="39" t="s">
        <v>40</v>
      </c>
      <c s="6"/>
      <c s="27" t="s">
        <v>246</v>
      </c>
      <c s="6"/>
      <c s="6"/>
      <c s="6"/>
      <c s="40">
        <f>0+Q353</f>
      </c>
      <c r="O353">
        <f>0+R353</f>
      </c>
      <c r="Q353">
        <f>0+I354+I358+I362+I366+I370+I374+I378+I382+I386+I390+I394+I398+I402+I406+I410+I414+I418</f>
      </c>
      <c>
        <f>0+O354+O358+O362+O366+O370+O374+O378+O382+O386+O390+O394+O398+O402+O406+O410+O414+O418</f>
      </c>
    </row>
    <row r="354" spans="1:16" ht="12.75">
      <c r="A354" s="25" t="s">
        <v>45</v>
      </c>
      <c s="29" t="s">
        <v>668</v>
      </c>
      <c s="29" t="s">
        <v>416</v>
      </c>
      <c s="25" t="s">
        <v>47</v>
      </c>
      <c s="30" t="s">
        <v>417</v>
      </c>
      <c s="31" t="s">
        <v>110</v>
      </c>
      <c s="32">
        <v>32</v>
      </c>
      <c s="33">
        <v>0</v>
      </c>
      <c s="33">
        <f>ROUND(ROUND(H354,2)*ROUND(G354,3),2)</f>
      </c>
      <c r="O354">
        <f>(I354*21)/100</f>
      </c>
      <c t="s">
        <v>23</v>
      </c>
    </row>
    <row r="355" spans="1:5" ht="12.75">
      <c r="A355" s="34" t="s">
        <v>50</v>
      </c>
      <c r="E355" s="35" t="s">
        <v>47</v>
      </c>
    </row>
    <row r="356" spans="1:5" ht="38.25">
      <c r="A356" s="36" t="s">
        <v>51</v>
      </c>
      <c r="E356" s="37" t="s">
        <v>1079</v>
      </c>
    </row>
    <row r="357" spans="1:5" ht="63.75">
      <c r="A357" t="s">
        <v>53</v>
      </c>
      <c r="E357" s="35" t="s">
        <v>418</v>
      </c>
    </row>
    <row r="358" spans="1:16" ht="25.5">
      <c r="A358" s="25" t="s">
        <v>45</v>
      </c>
      <c s="29" t="s">
        <v>673</v>
      </c>
      <c s="29" t="s">
        <v>1080</v>
      </c>
      <c s="25" t="s">
        <v>47</v>
      </c>
      <c s="30" t="s">
        <v>1081</v>
      </c>
      <c s="31" t="s">
        <v>110</v>
      </c>
      <c s="32">
        <v>82</v>
      </c>
      <c s="33">
        <v>0</v>
      </c>
      <c s="33">
        <f>ROUND(ROUND(H358,2)*ROUND(G358,3),2)</f>
      </c>
      <c r="O358">
        <f>(I358*21)/100</f>
      </c>
      <c t="s">
        <v>23</v>
      </c>
    </row>
    <row r="359" spans="1:5" ht="12.75">
      <c r="A359" s="34" t="s">
        <v>50</v>
      </c>
      <c r="E359" s="35" t="s">
        <v>47</v>
      </c>
    </row>
    <row r="360" spans="1:5" ht="12.75">
      <c r="A360" s="36" t="s">
        <v>51</v>
      </c>
      <c r="E360" s="37" t="s">
        <v>1082</v>
      </c>
    </row>
    <row r="361" spans="1:5" ht="165.75">
      <c r="A361" t="s">
        <v>53</v>
      </c>
      <c r="E361" s="35" t="s">
        <v>1083</v>
      </c>
    </row>
    <row r="362" spans="1:16" ht="12.75">
      <c r="A362" s="25" t="s">
        <v>45</v>
      </c>
      <c s="29" t="s">
        <v>679</v>
      </c>
      <c s="29" t="s">
        <v>1084</v>
      </c>
      <c s="25" t="s">
        <v>47</v>
      </c>
      <c s="30" t="s">
        <v>1085</v>
      </c>
      <c s="31" t="s">
        <v>110</v>
      </c>
      <c s="32">
        <v>36</v>
      </c>
      <c s="33">
        <v>0</v>
      </c>
      <c s="33">
        <f>ROUND(ROUND(H362,2)*ROUND(G362,3),2)</f>
      </c>
      <c r="O362">
        <f>(I362*21)/100</f>
      </c>
      <c t="s">
        <v>23</v>
      </c>
    </row>
    <row r="363" spans="1:5" ht="12.75">
      <c r="A363" s="34" t="s">
        <v>50</v>
      </c>
      <c r="E363" s="35" t="s">
        <v>47</v>
      </c>
    </row>
    <row r="364" spans="1:5" ht="38.25">
      <c r="A364" s="36" t="s">
        <v>51</v>
      </c>
      <c r="E364" s="37" t="s">
        <v>1086</v>
      </c>
    </row>
    <row r="365" spans="1:5" ht="153">
      <c r="A365" t="s">
        <v>53</v>
      </c>
      <c r="E365" s="35" t="s">
        <v>1087</v>
      </c>
    </row>
    <row r="366" spans="1:16" ht="12.75">
      <c r="A366" s="25" t="s">
        <v>45</v>
      </c>
      <c s="29" t="s">
        <v>684</v>
      </c>
      <c s="29" t="s">
        <v>746</v>
      </c>
      <c s="25" t="s">
        <v>47</v>
      </c>
      <c s="30" t="s">
        <v>747</v>
      </c>
      <c s="31" t="s">
        <v>243</v>
      </c>
      <c s="32">
        <v>2</v>
      </c>
      <c s="33">
        <v>0</v>
      </c>
      <c s="33">
        <f>ROUND(ROUND(H366,2)*ROUND(G366,3),2)</f>
      </c>
      <c r="O366">
        <f>(I366*21)/100</f>
      </c>
      <c t="s">
        <v>23</v>
      </c>
    </row>
    <row r="367" spans="1:5" ht="12.75">
      <c r="A367" s="34" t="s">
        <v>50</v>
      </c>
      <c r="E367" s="35" t="s">
        <v>47</v>
      </c>
    </row>
    <row r="368" spans="1:5" ht="25.5">
      <c r="A368" s="36" t="s">
        <v>51</v>
      </c>
      <c r="E368" s="37" t="s">
        <v>1088</v>
      </c>
    </row>
    <row r="369" spans="1:5" ht="63.75">
      <c r="A369" t="s">
        <v>53</v>
      </c>
      <c r="E369" s="35" t="s">
        <v>749</v>
      </c>
    </row>
    <row r="370" spans="1:16" ht="25.5">
      <c r="A370" s="25" t="s">
        <v>45</v>
      </c>
      <c s="29" t="s">
        <v>689</v>
      </c>
      <c s="29" t="s">
        <v>268</v>
      </c>
      <c s="25" t="s">
        <v>47</v>
      </c>
      <c s="30" t="s">
        <v>269</v>
      </c>
      <c s="31" t="s">
        <v>243</v>
      </c>
      <c s="32">
        <v>2</v>
      </c>
      <c s="33">
        <v>0</v>
      </c>
      <c s="33">
        <f>ROUND(ROUND(H370,2)*ROUND(G370,3),2)</f>
      </c>
      <c r="O370">
        <f>(I370*21)/100</f>
      </c>
      <c t="s">
        <v>23</v>
      </c>
    </row>
    <row r="371" spans="1:5" ht="12.75">
      <c r="A371" s="34" t="s">
        <v>50</v>
      </c>
      <c r="E371" s="35" t="s">
        <v>47</v>
      </c>
    </row>
    <row r="372" spans="1:5" ht="38.25">
      <c r="A372" s="36" t="s">
        <v>51</v>
      </c>
      <c r="E372" s="37" t="s">
        <v>1089</v>
      </c>
    </row>
    <row r="373" spans="1:5" ht="51">
      <c r="A373" t="s">
        <v>53</v>
      </c>
      <c r="E373" s="35" t="s">
        <v>271</v>
      </c>
    </row>
    <row r="374" spans="1:16" ht="25.5">
      <c r="A374" s="25" t="s">
        <v>45</v>
      </c>
      <c s="29" t="s">
        <v>694</v>
      </c>
      <c s="29" t="s">
        <v>755</v>
      </c>
      <c s="25" t="s">
        <v>47</v>
      </c>
      <c s="30" t="s">
        <v>756</v>
      </c>
      <c s="31" t="s">
        <v>243</v>
      </c>
      <c s="32">
        <v>2</v>
      </c>
      <c s="33">
        <v>0</v>
      </c>
      <c s="33">
        <f>ROUND(ROUND(H374,2)*ROUND(G374,3),2)</f>
      </c>
      <c r="O374">
        <f>(I374*21)/100</f>
      </c>
      <c t="s">
        <v>23</v>
      </c>
    </row>
    <row r="375" spans="1:5" ht="12.75">
      <c r="A375" s="34" t="s">
        <v>50</v>
      </c>
      <c r="E375" s="35" t="s">
        <v>47</v>
      </c>
    </row>
    <row r="376" spans="1:5" ht="25.5">
      <c r="A376" s="36" t="s">
        <v>51</v>
      </c>
      <c r="E376" s="37" t="s">
        <v>1090</v>
      </c>
    </row>
    <row r="377" spans="1:5" ht="76.5">
      <c r="A377" t="s">
        <v>53</v>
      </c>
      <c r="E377" s="35" t="s">
        <v>758</v>
      </c>
    </row>
    <row r="378" spans="1:16" ht="12.75">
      <c r="A378" s="25" t="s">
        <v>45</v>
      </c>
      <c s="29" t="s">
        <v>698</v>
      </c>
      <c s="29" t="s">
        <v>956</v>
      </c>
      <c s="25" t="s">
        <v>47</v>
      </c>
      <c s="30" t="s">
        <v>957</v>
      </c>
      <c s="31" t="s">
        <v>110</v>
      </c>
      <c s="32">
        <v>35.84</v>
      </c>
      <c s="33">
        <v>0</v>
      </c>
      <c s="33">
        <f>ROUND(ROUND(H378,2)*ROUND(G378,3),2)</f>
      </c>
      <c r="O378">
        <f>(I378*21)/100</f>
      </c>
      <c t="s">
        <v>23</v>
      </c>
    </row>
    <row r="379" spans="1:5" ht="12.75">
      <c r="A379" s="34" t="s">
        <v>50</v>
      </c>
      <c r="E379" s="35" t="s">
        <v>47</v>
      </c>
    </row>
    <row r="380" spans="1:5" ht="89.25">
      <c r="A380" s="36" t="s">
        <v>51</v>
      </c>
      <c r="E380" s="37" t="s">
        <v>1091</v>
      </c>
    </row>
    <row r="381" spans="1:5" ht="76.5">
      <c r="A381" t="s">
        <v>53</v>
      </c>
      <c r="E381" s="35" t="s">
        <v>276</v>
      </c>
    </row>
    <row r="382" spans="1:16" ht="12.75">
      <c r="A382" s="25" t="s">
        <v>45</v>
      </c>
      <c s="29" t="s">
        <v>703</v>
      </c>
      <c s="29" t="s">
        <v>435</v>
      </c>
      <c s="25" t="s">
        <v>47</v>
      </c>
      <c s="30" t="s">
        <v>436</v>
      </c>
      <c s="31" t="s">
        <v>110</v>
      </c>
      <c s="32">
        <v>10</v>
      </c>
      <c s="33">
        <v>0</v>
      </c>
      <c s="33">
        <f>ROUND(ROUND(H382,2)*ROUND(G382,3),2)</f>
      </c>
      <c r="O382">
        <f>(I382*21)/100</f>
      </c>
      <c t="s">
        <v>23</v>
      </c>
    </row>
    <row r="383" spans="1:5" ht="12.75">
      <c r="A383" s="34" t="s">
        <v>50</v>
      </c>
      <c r="E383" s="35" t="s">
        <v>47</v>
      </c>
    </row>
    <row r="384" spans="1:5" ht="38.25">
      <c r="A384" s="36" t="s">
        <v>51</v>
      </c>
      <c r="E384" s="37" t="s">
        <v>1092</v>
      </c>
    </row>
    <row r="385" spans="1:5" ht="76.5">
      <c r="A385" t="s">
        <v>53</v>
      </c>
      <c r="E385" s="35" t="s">
        <v>276</v>
      </c>
    </row>
    <row r="386" spans="1:16" ht="12.75">
      <c r="A386" s="25" t="s">
        <v>45</v>
      </c>
      <c s="29" t="s">
        <v>707</v>
      </c>
      <c s="29" t="s">
        <v>282</v>
      </c>
      <c s="25" t="s">
        <v>47</v>
      </c>
      <c s="30" t="s">
        <v>283</v>
      </c>
      <c s="31" t="s">
        <v>110</v>
      </c>
      <c s="32">
        <v>57.94</v>
      </c>
      <c s="33">
        <v>0</v>
      </c>
      <c s="33">
        <f>ROUND(ROUND(H386,2)*ROUND(G386,3),2)</f>
      </c>
      <c r="O386">
        <f>(I386*21)/100</f>
      </c>
      <c t="s">
        <v>23</v>
      </c>
    </row>
    <row r="387" spans="1:5" ht="12.75">
      <c r="A387" s="34" t="s">
        <v>50</v>
      </c>
      <c r="E387" s="35" t="s">
        <v>47</v>
      </c>
    </row>
    <row r="388" spans="1:5" ht="63.75">
      <c r="A388" s="36" t="s">
        <v>51</v>
      </c>
      <c r="E388" s="37" t="s">
        <v>1093</v>
      </c>
    </row>
    <row r="389" spans="1:5" ht="63.75">
      <c r="A389" t="s">
        <v>53</v>
      </c>
      <c r="E389" s="35" t="s">
        <v>285</v>
      </c>
    </row>
    <row r="390" spans="1:16" ht="12.75">
      <c r="A390" s="25" t="s">
        <v>45</v>
      </c>
      <c s="29" t="s">
        <v>711</v>
      </c>
      <c s="29" t="s">
        <v>287</v>
      </c>
      <c s="25" t="s">
        <v>47</v>
      </c>
      <c s="30" t="s">
        <v>288</v>
      </c>
      <c s="31" t="s">
        <v>110</v>
      </c>
      <c s="32">
        <v>57.94</v>
      </c>
      <c s="33">
        <v>0</v>
      </c>
      <c s="33">
        <f>ROUND(ROUND(H390,2)*ROUND(G390,3),2)</f>
      </c>
      <c r="O390">
        <f>(I390*21)/100</f>
      </c>
      <c t="s">
        <v>23</v>
      </c>
    </row>
    <row r="391" spans="1:5" ht="12.75">
      <c r="A391" s="34" t="s">
        <v>50</v>
      </c>
      <c r="E391" s="35" t="s">
        <v>47</v>
      </c>
    </row>
    <row r="392" spans="1:5" ht="63.75">
      <c r="A392" s="36" t="s">
        <v>51</v>
      </c>
      <c r="E392" s="37" t="s">
        <v>1093</v>
      </c>
    </row>
    <row r="393" spans="1:5" ht="76.5">
      <c r="A393" t="s">
        <v>53</v>
      </c>
      <c r="E393" s="35" t="s">
        <v>290</v>
      </c>
    </row>
    <row r="394" spans="1:16" ht="12.75">
      <c r="A394" s="25" t="s">
        <v>45</v>
      </c>
      <c s="29" t="s">
        <v>716</v>
      </c>
      <c s="29" t="s">
        <v>1094</v>
      </c>
      <c s="25" t="s">
        <v>307</v>
      </c>
      <c s="30" t="s">
        <v>1095</v>
      </c>
      <c s="31" t="s">
        <v>243</v>
      </c>
      <c s="32">
        <v>2</v>
      </c>
      <c s="33">
        <v>0</v>
      </c>
      <c s="33">
        <f>ROUND(ROUND(H394,2)*ROUND(G394,3),2)</f>
      </c>
      <c r="O394">
        <f>(I394*21)/100</f>
      </c>
      <c t="s">
        <v>23</v>
      </c>
    </row>
    <row r="395" spans="1:5" ht="12.75">
      <c r="A395" s="34" t="s">
        <v>50</v>
      </c>
      <c r="E395" s="35" t="s">
        <v>47</v>
      </c>
    </row>
    <row r="396" spans="1:5" ht="12.75">
      <c r="A396" s="36" t="s">
        <v>51</v>
      </c>
      <c r="E396" s="37" t="s">
        <v>1096</v>
      </c>
    </row>
    <row r="397" spans="1:5" ht="76.5">
      <c r="A397" t="s">
        <v>53</v>
      </c>
      <c r="E397" s="35" t="s">
        <v>776</v>
      </c>
    </row>
    <row r="398" spans="1:16" ht="12.75">
      <c r="A398" s="25" t="s">
        <v>45</v>
      </c>
      <c s="29" t="s">
        <v>721</v>
      </c>
      <c s="29" t="s">
        <v>783</v>
      </c>
      <c s="25" t="s">
        <v>47</v>
      </c>
      <c s="30" t="s">
        <v>784</v>
      </c>
      <c s="31" t="s">
        <v>152</v>
      </c>
      <c s="32">
        <v>35.4</v>
      </c>
      <c s="33">
        <v>0</v>
      </c>
      <c s="33">
        <f>ROUND(ROUND(H398,2)*ROUND(G398,3),2)</f>
      </c>
      <c r="O398">
        <f>(I398*21)/100</f>
      </c>
      <c t="s">
        <v>23</v>
      </c>
    </row>
    <row r="399" spans="1:5" ht="12.75">
      <c r="A399" s="34" t="s">
        <v>50</v>
      </c>
      <c r="E399" s="35" t="s">
        <v>47</v>
      </c>
    </row>
    <row r="400" spans="1:5" ht="12.75">
      <c r="A400" s="36" t="s">
        <v>51</v>
      </c>
      <c r="E400" s="37" t="s">
        <v>1097</v>
      </c>
    </row>
    <row r="401" spans="1:5" ht="63.75">
      <c r="A401" t="s">
        <v>53</v>
      </c>
      <c r="E401" s="35" t="s">
        <v>786</v>
      </c>
    </row>
    <row r="402" spans="1:16" ht="12.75">
      <c r="A402" s="25" t="s">
        <v>45</v>
      </c>
      <c s="29" t="s">
        <v>726</v>
      </c>
      <c s="29" t="s">
        <v>788</v>
      </c>
      <c s="25" t="s">
        <v>47</v>
      </c>
      <c s="30" t="s">
        <v>789</v>
      </c>
      <c s="31" t="s">
        <v>152</v>
      </c>
      <c s="32">
        <v>73.922</v>
      </c>
      <c s="33">
        <v>0</v>
      </c>
      <c s="33">
        <f>ROUND(ROUND(H402,2)*ROUND(G402,3),2)</f>
      </c>
      <c r="O402">
        <f>(I402*21)/100</f>
      </c>
      <c t="s">
        <v>23</v>
      </c>
    </row>
    <row r="403" spans="1:5" ht="12.75">
      <c r="A403" s="34" t="s">
        <v>50</v>
      </c>
      <c r="E403" s="35" t="s">
        <v>47</v>
      </c>
    </row>
    <row r="404" spans="1:5" ht="102">
      <c r="A404" s="36" t="s">
        <v>51</v>
      </c>
      <c r="E404" s="37" t="s">
        <v>1098</v>
      </c>
    </row>
    <row r="405" spans="1:5" ht="63.75">
      <c r="A405" t="s">
        <v>53</v>
      </c>
      <c r="E405" s="35" t="s">
        <v>786</v>
      </c>
    </row>
    <row r="406" spans="1:16" ht="12.75">
      <c r="A406" s="25" t="s">
        <v>45</v>
      </c>
      <c s="29" t="s">
        <v>731</v>
      </c>
      <c s="29" t="s">
        <v>792</v>
      </c>
      <c s="25" t="s">
        <v>47</v>
      </c>
      <c s="30" t="s">
        <v>793</v>
      </c>
      <c s="31" t="s">
        <v>152</v>
      </c>
      <c s="32">
        <v>73.922</v>
      </c>
      <c s="33">
        <v>0</v>
      </c>
      <c s="33">
        <f>ROUND(ROUND(H406,2)*ROUND(G406,3),2)</f>
      </c>
      <c r="O406">
        <f>(I406*21)/100</f>
      </c>
      <c t="s">
        <v>23</v>
      </c>
    </row>
    <row r="407" spans="1:5" ht="12.75">
      <c r="A407" s="34" t="s">
        <v>50</v>
      </c>
      <c r="E407" s="35" t="s">
        <v>47</v>
      </c>
    </row>
    <row r="408" spans="1:5" ht="102">
      <c r="A408" s="36" t="s">
        <v>51</v>
      </c>
      <c r="E408" s="37" t="s">
        <v>1098</v>
      </c>
    </row>
    <row r="409" spans="1:5" ht="63.75">
      <c r="A409" t="s">
        <v>53</v>
      </c>
      <c r="E409" s="35" t="s">
        <v>786</v>
      </c>
    </row>
    <row r="410" spans="1:16" ht="12.75">
      <c r="A410" s="25" t="s">
        <v>45</v>
      </c>
      <c s="29" t="s">
        <v>733</v>
      </c>
      <c s="29" t="s">
        <v>795</v>
      </c>
      <c s="25" t="s">
        <v>47</v>
      </c>
      <c s="30" t="s">
        <v>796</v>
      </c>
      <c s="31" t="s">
        <v>49</v>
      </c>
      <c s="32">
        <v>21.422</v>
      </c>
      <c s="33">
        <v>0</v>
      </c>
      <c s="33">
        <f>ROUND(ROUND(H410,2)*ROUND(G410,3),2)</f>
      </c>
      <c r="O410">
        <f>(I410*21)/100</f>
      </c>
      <c t="s">
        <v>23</v>
      </c>
    </row>
    <row r="411" spans="1:5" ht="12.75">
      <c r="A411" s="34" t="s">
        <v>50</v>
      </c>
      <c r="E411" s="35" t="s">
        <v>47</v>
      </c>
    </row>
    <row r="412" spans="1:5" ht="102">
      <c r="A412" s="36" t="s">
        <v>51</v>
      </c>
      <c r="E412" s="37" t="s">
        <v>1099</v>
      </c>
    </row>
    <row r="413" spans="1:5" ht="114.75">
      <c r="A413" t="s">
        <v>53</v>
      </c>
      <c r="E413" s="35" t="s">
        <v>798</v>
      </c>
    </row>
    <row r="414" spans="1:16" ht="12.75">
      <c r="A414" s="25" t="s">
        <v>45</v>
      </c>
      <c s="29" t="s">
        <v>738</v>
      </c>
      <c s="29" t="s">
        <v>805</v>
      </c>
      <c s="25" t="s">
        <v>47</v>
      </c>
      <c s="30" t="s">
        <v>806</v>
      </c>
      <c s="31" t="s">
        <v>49</v>
      </c>
      <c s="32">
        <v>10.62</v>
      </c>
      <c s="33">
        <v>0</v>
      </c>
      <c s="33">
        <f>ROUND(ROUND(H414,2)*ROUND(G414,3),2)</f>
      </c>
      <c r="O414">
        <f>(I414*21)/100</f>
      </c>
      <c t="s">
        <v>23</v>
      </c>
    </row>
    <row r="415" spans="1:5" ht="12.75">
      <c r="A415" s="34" t="s">
        <v>50</v>
      </c>
      <c r="E415" s="35" t="s">
        <v>47</v>
      </c>
    </row>
    <row r="416" spans="1:5" ht="51">
      <c r="A416" s="36" t="s">
        <v>51</v>
      </c>
      <c r="E416" s="37" t="s">
        <v>1100</v>
      </c>
    </row>
    <row r="417" spans="1:5" ht="89.25">
      <c r="A417" t="s">
        <v>53</v>
      </c>
      <c r="E417" s="35" t="s">
        <v>808</v>
      </c>
    </row>
    <row r="418" spans="1:16" ht="12.75">
      <c r="A418" s="25" t="s">
        <v>45</v>
      </c>
      <c s="29" t="s">
        <v>740</v>
      </c>
      <c s="29" t="s">
        <v>810</v>
      </c>
      <c s="25" t="s">
        <v>47</v>
      </c>
      <c s="30" t="s">
        <v>811</v>
      </c>
      <c s="31" t="s">
        <v>152</v>
      </c>
      <c s="32">
        <v>51.7</v>
      </c>
      <c s="33">
        <v>0</v>
      </c>
      <c s="33">
        <f>ROUND(ROUND(H418,2)*ROUND(G418,3),2)</f>
      </c>
      <c r="O418">
        <f>(I418*21)/100</f>
      </c>
      <c t="s">
        <v>23</v>
      </c>
    </row>
    <row r="419" spans="1:5" ht="12.75">
      <c r="A419" s="34" t="s">
        <v>50</v>
      </c>
      <c r="E419" s="35" t="s">
        <v>47</v>
      </c>
    </row>
    <row r="420" spans="1:5" ht="51">
      <c r="A420" s="36" t="s">
        <v>51</v>
      </c>
      <c r="E420" s="37" t="s">
        <v>1101</v>
      </c>
    </row>
    <row r="421" spans="1:5" ht="89.25">
      <c r="A421" t="s">
        <v>53</v>
      </c>
      <c r="E421"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0+O8+O69+O126+O159+O180+O225+O266+O303+O332+O341</f>
      </c>
      <c t="s">
        <v>22</v>
      </c>
    </row>
    <row r="3" spans="1:16" ht="15" customHeight="1">
      <c r="A3" t="s">
        <v>12</v>
      </c>
      <c s="12" t="s">
        <v>14</v>
      </c>
      <c s="13" t="s">
        <v>15</v>
      </c>
      <c s="1"/>
      <c s="14" t="s">
        <v>16</v>
      </c>
      <c s="1"/>
      <c s="9"/>
      <c s="8" t="s">
        <v>1102</v>
      </c>
      <c s="41">
        <f>0+I8+I69+I126+I159+I180+I225+I266+I303+I332+I341</f>
      </c>
      <c r="O3" t="s">
        <v>19</v>
      </c>
      <c t="s">
        <v>23</v>
      </c>
    </row>
    <row r="4" spans="1:16" ht="15" customHeight="1">
      <c r="A4" t="s">
        <v>17</v>
      </c>
      <c s="16" t="s">
        <v>18</v>
      </c>
      <c s="17" t="s">
        <v>1102</v>
      </c>
      <c s="6"/>
      <c s="18" t="s">
        <v>1103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69.516</v>
      </c>
      <c s="33">
        <v>0</v>
      </c>
      <c s="33">
        <f>ROUND(ROUND(H9,2)*ROUND(G9,3),2)</f>
      </c>
      <c r="O9">
        <f>(I9*21)/100</f>
      </c>
      <c t="s">
        <v>23</v>
      </c>
    </row>
    <row r="10" spans="1:5" ht="12.75">
      <c r="A10" s="34" t="s">
        <v>50</v>
      </c>
      <c r="E10" s="35" t="s">
        <v>47</v>
      </c>
    </row>
    <row r="11" spans="1:5" ht="89.25">
      <c r="A11" s="36" t="s">
        <v>51</v>
      </c>
      <c r="E11" s="37" t="s">
        <v>1104</v>
      </c>
    </row>
    <row r="12" spans="1:5" ht="51">
      <c r="A12" t="s">
        <v>53</v>
      </c>
      <c r="E12" s="35" t="s">
        <v>54</v>
      </c>
    </row>
    <row r="13" spans="1:16" ht="12.75">
      <c r="A13" s="25" t="s">
        <v>45</v>
      </c>
      <c s="29" t="s">
        <v>23</v>
      </c>
      <c s="29" t="s">
        <v>300</v>
      </c>
      <c s="25" t="s">
        <v>47</v>
      </c>
      <c s="30" t="s">
        <v>301</v>
      </c>
      <c s="31" t="s">
        <v>57</v>
      </c>
      <c s="32">
        <v>53.958</v>
      </c>
      <c s="33">
        <v>0</v>
      </c>
      <c s="33">
        <f>ROUND(ROUND(H13,2)*ROUND(G13,3),2)</f>
      </c>
      <c r="O13">
        <f>(I13*21)/100</f>
      </c>
      <c t="s">
        <v>23</v>
      </c>
    </row>
    <row r="14" spans="1:5" ht="12.75">
      <c r="A14" s="34" t="s">
        <v>50</v>
      </c>
      <c r="E14" s="35" t="s">
        <v>47</v>
      </c>
    </row>
    <row r="15" spans="1:5" ht="51">
      <c r="A15" s="36" t="s">
        <v>51</v>
      </c>
      <c r="E15" s="37" t="s">
        <v>1105</v>
      </c>
    </row>
    <row r="16" spans="1:5" ht="51">
      <c r="A16" t="s">
        <v>53</v>
      </c>
      <c r="E16" s="35" t="s">
        <v>54</v>
      </c>
    </row>
    <row r="17" spans="1:16" ht="12.75">
      <c r="A17" s="25" t="s">
        <v>45</v>
      </c>
      <c s="29" t="s">
        <v>22</v>
      </c>
      <c s="29" t="s">
        <v>55</v>
      </c>
      <c s="25" t="s">
        <v>47</v>
      </c>
      <c s="30" t="s">
        <v>56</v>
      </c>
      <c s="31" t="s">
        <v>57</v>
      </c>
      <c s="32">
        <v>0.867</v>
      </c>
      <c s="33">
        <v>0</v>
      </c>
      <c s="33">
        <f>ROUND(ROUND(H17,2)*ROUND(G17,3),2)</f>
      </c>
      <c r="O17">
        <f>(I17*21)/100</f>
      </c>
      <c t="s">
        <v>23</v>
      </c>
    </row>
    <row r="18" spans="1:5" ht="12.75">
      <c r="A18" s="34" t="s">
        <v>50</v>
      </c>
      <c r="E18" s="35" t="s">
        <v>47</v>
      </c>
    </row>
    <row r="19" spans="1:5" ht="51">
      <c r="A19" s="36" t="s">
        <v>51</v>
      </c>
      <c r="E19" s="37" t="s">
        <v>1106</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91.25">
      <c r="A23" s="36" t="s">
        <v>51</v>
      </c>
      <c r="E23" s="37" t="s">
        <v>1107</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994</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63.75">
      <c r="A31" s="36" t="s">
        <v>51</v>
      </c>
      <c r="E31" s="37" t="s">
        <v>995</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40.25">
      <c r="A35" s="36" t="s">
        <v>51</v>
      </c>
      <c r="E35" s="37" t="s">
        <v>996</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89.25">
      <c r="A43" s="36" t="s">
        <v>51</v>
      </c>
      <c r="E43" s="37" t="s">
        <v>81</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51">
      <c r="A47" s="36" t="s">
        <v>51</v>
      </c>
      <c r="E47" s="37" t="s">
        <v>998</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76.5">
      <c r="A55" s="36" t="s">
        <v>51</v>
      </c>
      <c r="E55" s="37" t="s">
        <v>1108</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76.5">
      <c r="A59" s="36" t="s">
        <v>51</v>
      </c>
      <c r="E59" s="37" t="s">
        <v>1109</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1110</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76.5">
      <c r="A67" s="36" t="s">
        <v>51</v>
      </c>
      <c r="E67" s="37" t="s">
        <v>456</v>
      </c>
    </row>
    <row r="68" spans="1:5" ht="76.5">
      <c r="A68" t="s">
        <v>53</v>
      </c>
      <c r="E68" s="35" t="s">
        <v>328</v>
      </c>
    </row>
    <row r="69" spans="1:18" ht="12.75" customHeight="1">
      <c r="A69" s="6" t="s">
        <v>43</v>
      </c>
      <c s="6"/>
      <c s="39" t="s">
        <v>29</v>
      </c>
      <c s="6"/>
      <c s="27" t="s">
        <v>92</v>
      </c>
      <c s="6"/>
      <c s="6"/>
      <c s="6"/>
      <c s="40">
        <f>0+Q69</f>
      </c>
      <c r="O69">
        <f>0+R69</f>
      </c>
      <c r="Q69">
        <f>0+I70+I74+I78+I82+I86+I90+I94+I98+I102+I106+I110+I114+I118+I122</f>
      </c>
      <c>
        <f>0+O70+O74+O78+O82+O86+O90+O94+O98+O102+O106+O110+O114+O118+O122</f>
      </c>
    </row>
    <row r="70" spans="1:16" ht="12.75">
      <c r="A70" s="25" t="s">
        <v>45</v>
      </c>
      <c s="29" t="s">
        <v>112</v>
      </c>
      <c s="29" t="s">
        <v>329</v>
      </c>
      <c s="25" t="s">
        <v>47</v>
      </c>
      <c s="30" t="s">
        <v>330</v>
      </c>
      <c s="31" t="s">
        <v>152</v>
      </c>
      <c s="32">
        <v>202</v>
      </c>
      <c s="33">
        <v>0</v>
      </c>
      <c s="33">
        <f>ROUND(ROUND(H70,2)*ROUND(G70,3),2)</f>
      </c>
      <c r="O70">
        <f>(I70*21)/100</f>
      </c>
      <c t="s">
        <v>23</v>
      </c>
    </row>
    <row r="71" spans="1:5" ht="12.75">
      <c r="A71" s="34" t="s">
        <v>50</v>
      </c>
      <c r="E71" s="35" t="s">
        <v>47</v>
      </c>
    </row>
    <row r="72" spans="1:5" ht="51">
      <c r="A72" s="36" t="s">
        <v>51</v>
      </c>
      <c r="E72" s="37" t="s">
        <v>1111</v>
      </c>
    </row>
    <row r="73" spans="1:5" ht="51">
      <c r="A73" t="s">
        <v>53</v>
      </c>
      <c r="E73" s="35" t="s">
        <v>332</v>
      </c>
    </row>
    <row r="74" spans="1:16" ht="25.5">
      <c r="A74" s="25" t="s">
        <v>45</v>
      </c>
      <c s="29" t="s">
        <v>116</v>
      </c>
      <c s="29" t="s">
        <v>99</v>
      </c>
      <c s="25" t="s">
        <v>47</v>
      </c>
      <c s="30" t="s">
        <v>100</v>
      </c>
      <c s="31" t="s">
        <v>49</v>
      </c>
      <c s="32">
        <v>129.938</v>
      </c>
      <c s="33">
        <v>0</v>
      </c>
      <c s="33">
        <f>ROUND(ROUND(H74,2)*ROUND(G74,3),2)</f>
      </c>
      <c r="O74">
        <f>(I74*21)/100</f>
      </c>
      <c t="s">
        <v>23</v>
      </c>
    </row>
    <row r="75" spans="1:5" ht="12.75">
      <c r="A75" s="34" t="s">
        <v>50</v>
      </c>
      <c r="E75" s="35" t="s">
        <v>47</v>
      </c>
    </row>
    <row r="76" spans="1:5" ht="102">
      <c r="A76" s="36" t="s">
        <v>51</v>
      </c>
      <c r="E76" s="37" t="s">
        <v>1112</v>
      </c>
    </row>
    <row r="77" spans="1:5" ht="89.25">
      <c r="A77" t="s">
        <v>53</v>
      </c>
      <c r="E77" s="35" t="s">
        <v>102</v>
      </c>
    </row>
    <row r="78" spans="1:16" ht="12.75">
      <c r="A78" s="25" t="s">
        <v>45</v>
      </c>
      <c s="29" t="s">
        <v>121</v>
      </c>
      <c s="29" t="s">
        <v>108</v>
      </c>
      <c s="25" t="s">
        <v>47</v>
      </c>
      <c s="30" t="s">
        <v>109</v>
      </c>
      <c s="31" t="s">
        <v>110</v>
      </c>
      <c s="32">
        <v>29</v>
      </c>
      <c s="33">
        <v>0</v>
      </c>
      <c s="33">
        <f>ROUND(ROUND(H78,2)*ROUND(G78,3),2)</f>
      </c>
      <c r="O78">
        <f>(I78*21)/100</f>
      </c>
      <c t="s">
        <v>23</v>
      </c>
    </row>
    <row r="79" spans="1:5" ht="12.75">
      <c r="A79" s="34" t="s">
        <v>50</v>
      </c>
      <c r="E79" s="35" t="s">
        <v>47</v>
      </c>
    </row>
    <row r="80" spans="1:5" ht="25.5">
      <c r="A80" s="36" t="s">
        <v>51</v>
      </c>
      <c r="E80" s="37" t="s">
        <v>1113</v>
      </c>
    </row>
    <row r="81" spans="1:5" ht="89.25">
      <c r="A81" t="s">
        <v>53</v>
      </c>
      <c r="E81" s="35" t="s">
        <v>102</v>
      </c>
    </row>
    <row r="82" spans="1:16" ht="12.75">
      <c r="A82" s="25" t="s">
        <v>45</v>
      </c>
      <c s="29" t="s">
        <v>126</v>
      </c>
      <c s="29" t="s">
        <v>113</v>
      </c>
      <c s="25" t="s">
        <v>47</v>
      </c>
      <c s="30" t="s">
        <v>114</v>
      </c>
      <c s="31" t="s">
        <v>49</v>
      </c>
      <c s="32">
        <v>0</v>
      </c>
      <c s="33">
        <v>0</v>
      </c>
      <c s="33">
        <f>ROUND(ROUND(H82,2)*ROUND(G82,3),2)</f>
      </c>
      <c r="O82">
        <f>(I82*21)/100</f>
      </c>
      <c t="s">
        <v>23</v>
      </c>
    </row>
    <row r="83" spans="1:5" ht="12.75">
      <c r="A83" s="34" t="s">
        <v>50</v>
      </c>
      <c r="E83" s="35" t="s">
        <v>47</v>
      </c>
    </row>
    <row r="84" spans="1:5" ht="63.75">
      <c r="A84" s="36" t="s">
        <v>51</v>
      </c>
      <c r="E84" s="37" t="s">
        <v>1114</v>
      </c>
    </row>
    <row r="85" spans="1:5" ht="89.25">
      <c r="A85" t="s">
        <v>53</v>
      </c>
      <c r="E85" s="35" t="s">
        <v>102</v>
      </c>
    </row>
    <row r="86" spans="1:16" ht="12.75">
      <c r="A86" s="25" t="s">
        <v>45</v>
      </c>
      <c s="29" t="s">
        <v>131</v>
      </c>
      <c s="29" t="s">
        <v>117</v>
      </c>
      <c s="25" t="s">
        <v>47</v>
      </c>
      <c s="30" t="s">
        <v>118</v>
      </c>
      <c s="31" t="s">
        <v>49</v>
      </c>
      <c s="32">
        <v>23.235</v>
      </c>
      <c s="33">
        <v>0</v>
      </c>
      <c s="33">
        <f>ROUND(ROUND(H86,2)*ROUND(G86,3),2)</f>
      </c>
      <c r="O86">
        <f>(I86*21)/100</f>
      </c>
      <c t="s">
        <v>23</v>
      </c>
    </row>
    <row r="87" spans="1:5" ht="12.75">
      <c r="A87" s="34" t="s">
        <v>50</v>
      </c>
      <c r="E87" s="35" t="s">
        <v>47</v>
      </c>
    </row>
    <row r="88" spans="1:5" ht="114.75">
      <c r="A88" s="36" t="s">
        <v>51</v>
      </c>
      <c r="E88" s="37" t="s">
        <v>1115</v>
      </c>
    </row>
    <row r="89" spans="1:5" ht="63.75">
      <c r="A89" t="s">
        <v>53</v>
      </c>
      <c r="E89" s="35" t="s">
        <v>120</v>
      </c>
    </row>
    <row r="90" spans="1:16" ht="12.75">
      <c r="A90" s="25" t="s">
        <v>45</v>
      </c>
      <c s="29" t="s">
        <v>135</v>
      </c>
      <c s="29" t="s">
        <v>122</v>
      </c>
      <c s="25" t="s">
        <v>47</v>
      </c>
      <c s="30" t="s">
        <v>123</v>
      </c>
      <c s="31" t="s">
        <v>49</v>
      </c>
      <c s="32">
        <v>182.258</v>
      </c>
      <c s="33">
        <v>0</v>
      </c>
      <c s="33">
        <f>ROUND(ROUND(H90,2)*ROUND(G90,3),2)</f>
      </c>
      <c r="O90">
        <f>(I90*21)/100</f>
      </c>
      <c t="s">
        <v>23</v>
      </c>
    </row>
    <row r="91" spans="1:5" ht="12.75">
      <c r="A91" s="34" t="s">
        <v>50</v>
      </c>
      <c r="E91" s="35" t="s">
        <v>47</v>
      </c>
    </row>
    <row r="92" spans="1:5" ht="102">
      <c r="A92" s="36" t="s">
        <v>51</v>
      </c>
      <c r="E92" s="37" t="s">
        <v>1116</v>
      </c>
    </row>
    <row r="93" spans="1:5" ht="318.75">
      <c r="A93" t="s">
        <v>53</v>
      </c>
      <c r="E93" s="35" t="s">
        <v>125</v>
      </c>
    </row>
    <row r="94" spans="1:16" ht="12.75">
      <c r="A94" s="25" t="s">
        <v>45</v>
      </c>
      <c s="29" t="s">
        <v>140</v>
      </c>
      <c s="29" t="s">
        <v>1011</v>
      </c>
      <c s="25" t="s">
        <v>47</v>
      </c>
      <c s="30" t="s">
        <v>1012</v>
      </c>
      <c s="31" t="s">
        <v>152</v>
      </c>
      <c s="32">
        <v>0</v>
      </c>
      <c s="33">
        <v>0</v>
      </c>
      <c s="33">
        <f>ROUND(ROUND(H94,2)*ROUND(G94,3),2)</f>
      </c>
      <c r="O94">
        <f>(I94*21)/100</f>
      </c>
      <c t="s">
        <v>23</v>
      </c>
    </row>
    <row r="95" spans="1:5" ht="12.75">
      <c r="A95" s="34" t="s">
        <v>50</v>
      </c>
      <c r="E95" s="35" t="s">
        <v>47</v>
      </c>
    </row>
    <row r="96" spans="1:5" ht="63.75">
      <c r="A96" s="36" t="s">
        <v>51</v>
      </c>
      <c r="E96" s="37" t="s">
        <v>1117</v>
      </c>
    </row>
    <row r="97" spans="1:5" ht="89.25">
      <c r="A97" t="s">
        <v>53</v>
      </c>
      <c r="E97" s="35" t="s">
        <v>354</v>
      </c>
    </row>
    <row r="98" spans="1:16" ht="12.75">
      <c r="A98" s="25" t="s">
        <v>45</v>
      </c>
      <c s="29" t="s">
        <v>144</v>
      </c>
      <c s="29" t="s">
        <v>127</v>
      </c>
      <c s="25" t="s">
        <v>47</v>
      </c>
      <c s="30" t="s">
        <v>128</v>
      </c>
      <c s="31" t="s">
        <v>49</v>
      </c>
      <c s="32">
        <v>96.874</v>
      </c>
      <c s="33">
        <v>0</v>
      </c>
      <c s="33">
        <f>ROUND(ROUND(H98,2)*ROUND(G98,3),2)</f>
      </c>
      <c r="O98">
        <f>(I98*21)/100</f>
      </c>
      <c t="s">
        <v>23</v>
      </c>
    </row>
    <row r="99" spans="1:5" ht="12.75">
      <c r="A99" s="34" t="s">
        <v>50</v>
      </c>
      <c r="E99" s="35" t="s">
        <v>47</v>
      </c>
    </row>
    <row r="100" spans="1:5" ht="102">
      <c r="A100" s="36" t="s">
        <v>51</v>
      </c>
      <c r="E100" s="37" t="s">
        <v>1118</v>
      </c>
    </row>
    <row r="101" spans="1:5" ht="344.25">
      <c r="A101" t="s">
        <v>53</v>
      </c>
      <c r="E101" s="35" t="s">
        <v>130</v>
      </c>
    </row>
    <row r="102" spans="1:16" ht="12.75">
      <c r="A102" s="25" t="s">
        <v>45</v>
      </c>
      <c s="29" t="s">
        <v>149</v>
      </c>
      <c s="29" t="s">
        <v>136</v>
      </c>
      <c s="25" t="s">
        <v>47</v>
      </c>
      <c s="30" t="s">
        <v>137</v>
      </c>
      <c s="31" t="s">
        <v>49</v>
      </c>
      <c s="32">
        <v>120.109</v>
      </c>
      <c s="33">
        <v>0</v>
      </c>
      <c s="33">
        <f>ROUND(ROUND(H102,2)*ROUND(G102,3),2)</f>
      </c>
      <c r="O102">
        <f>(I102*21)/100</f>
      </c>
      <c t="s">
        <v>23</v>
      </c>
    </row>
    <row r="103" spans="1:5" ht="12.75">
      <c r="A103" s="34" t="s">
        <v>50</v>
      </c>
      <c r="E103" s="35" t="s">
        <v>47</v>
      </c>
    </row>
    <row r="104" spans="1:5" ht="51">
      <c r="A104" s="36" t="s">
        <v>51</v>
      </c>
      <c r="E104" s="37" t="s">
        <v>1119</v>
      </c>
    </row>
    <row r="105" spans="1:5" ht="216.75">
      <c r="A105" t="s">
        <v>53</v>
      </c>
      <c r="E105" s="35" t="s">
        <v>139</v>
      </c>
    </row>
    <row r="106" spans="1:16" ht="12.75">
      <c r="A106" s="25" t="s">
        <v>45</v>
      </c>
      <c s="29" t="s">
        <v>155</v>
      </c>
      <c s="29" t="s">
        <v>477</v>
      </c>
      <c s="25" t="s">
        <v>47</v>
      </c>
      <c s="30" t="s">
        <v>478</v>
      </c>
      <c s="31" t="s">
        <v>49</v>
      </c>
      <c s="32">
        <v>27.358</v>
      </c>
      <c s="33">
        <v>0</v>
      </c>
      <c s="33">
        <f>ROUND(ROUND(H106,2)*ROUND(G106,3),2)</f>
      </c>
      <c r="O106">
        <f>(I106*21)/100</f>
      </c>
      <c t="s">
        <v>23</v>
      </c>
    </row>
    <row r="107" spans="1:5" ht="12.75">
      <c r="A107" s="34" t="s">
        <v>50</v>
      </c>
      <c r="E107" s="35" t="s">
        <v>47</v>
      </c>
    </row>
    <row r="108" spans="1:5" ht="51">
      <c r="A108" s="36" t="s">
        <v>51</v>
      </c>
      <c r="E108" s="37" t="s">
        <v>1120</v>
      </c>
    </row>
    <row r="109" spans="1:5" ht="318.75">
      <c r="A109" t="s">
        <v>53</v>
      </c>
      <c r="E109" s="35" t="s">
        <v>480</v>
      </c>
    </row>
    <row r="110" spans="1:16" ht="12.75">
      <c r="A110" s="25" t="s">
        <v>45</v>
      </c>
      <c s="29" t="s">
        <v>160</v>
      </c>
      <c s="29" t="s">
        <v>156</v>
      </c>
      <c s="25" t="s">
        <v>47</v>
      </c>
      <c s="30" t="s">
        <v>157</v>
      </c>
      <c s="31" t="s">
        <v>152</v>
      </c>
      <c s="32">
        <v>154.9</v>
      </c>
      <c s="33">
        <v>0</v>
      </c>
      <c s="33">
        <f>ROUND(ROUND(H110,2)*ROUND(G110,3),2)</f>
      </c>
      <c r="O110">
        <f>(I110*21)/100</f>
      </c>
      <c t="s">
        <v>23</v>
      </c>
    </row>
    <row r="111" spans="1:5" ht="12.75">
      <c r="A111" s="34" t="s">
        <v>50</v>
      </c>
      <c r="E111" s="35" t="s">
        <v>47</v>
      </c>
    </row>
    <row r="112" spans="1:5" ht="89.25">
      <c r="A112" s="36" t="s">
        <v>51</v>
      </c>
      <c r="E112" s="37" t="s">
        <v>1121</v>
      </c>
    </row>
    <row r="113" spans="1:5" ht="51">
      <c r="A113" t="s">
        <v>53</v>
      </c>
      <c r="E113" s="35" t="s">
        <v>159</v>
      </c>
    </row>
    <row r="114" spans="1:16" ht="12.75">
      <c r="A114" s="25" t="s">
        <v>45</v>
      </c>
      <c s="29" t="s">
        <v>165</v>
      </c>
      <c s="29" t="s">
        <v>483</v>
      </c>
      <c s="25" t="s">
        <v>47</v>
      </c>
      <c s="30" t="s">
        <v>484</v>
      </c>
      <c s="31" t="s">
        <v>152</v>
      </c>
      <c s="32">
        <v>154.9</v>
      </c>
      <c s="33">
        <v>0</v>
      </c>
      <c s="33">
        <f>ROUND(ROUND(H114,2)*ROUND(G114,3),2)</f>
      </c>
      <c r="O114">
        <f>(I114*21)/100</f>
      </c>
      <c t="s">
        <v>23</v>
      </c>
    </row>
    <row r="115" spans="1:5" ht="12.75">
      <c r="A115" s="34" t="s">
        <v>50</v>
      </c>
      <c r="E115" s="35" t="s">
        <v>47</v>
      </c>
    </row>
    <row r="116" spans="1:5" ht="102">
      <c r="A116" s="36" t="s">
        <v>51</v>
      </c>
      <c r="E116" s="37" t="s">
        <v>1122</v>
      </c>
    </row>
    <row r="117" spans="1:5" ht="63.75">
      <c r="A117" t="s">
        <v>53</v>
      </c>
      <c r="E117" s="35" t="s">
        <v>164</v>
      </c>
    </row>
    <row r="118" spans="1:16" ht="12.75">
      <c r="A118" s="25" t="s">
        <v>45</v>
      </c>
      <c s="29" t="s">
        <v>169</v>
      </c>
      <c s="29" t="s">
        <v>166</v>
      </c>
      <c s="25" t="s">
        <v>47</v>
      </c>
      <c s="30" t="s">
        <v>167</v>
      </c>
      <c s="31" t="s">
        <v>152</v>
      </c>
      <c s="32">
        <v>154.9</v>
      </c>
      <c s="33">
        <v>0</v>
      </c>
      <c s="33">
        <f>ROUND(ROUND(H118,2)*ROUND(G118,3),2)</f>
      </c>
      <c r="O118">
        <f>(I118*21)/100</f>
      </c>
      <c t="s">
        <v>23</v>
      </c>
    </row>
    <row r="119" spans="1:5" ht="12.75">
      <c r="A119" s="34" t="s">
        <v>50</v>
      </c>
      <c r="E119" s="35" t="s">
        <v>47</v>
      </c>
    </row>
    <row r="120" spans="1:5" ht="89.25">
      <c r="A120" s="36" t="s">
        <v>51</v>
      </c>
      <c r="E120" s="37" t="s">
        <v>1121</v>
      </c>
    </row>
    <row r="121" spans="1:5" ht="63.75">
      <c r="A121" t="s">
        <v>53</v>
      </c>
      <c r="E121" s="35" t="s">
        <v>168</v>
      </c>
    </row>
    <row r="122" spans="1:16" ht="12.75">
      <c r="A122" s="25" t="s">
        <v>45</v>
      </c>
      <c s="29" t="s">
        <v>175</v>
      </c>
      <c s="29" t="s">
        <v>170</v>
      </c>
      <c s="25" t="s">
        <v>47</v>
      </c>
      <c s="30" t="s">
        <v>171</v>
      </c>
      <c s="31" t="s">
        <v>152</v>
      </c>
      <c s="32">
        <v>154.9</v>
      </c>
      <c s="33">
        <v>0</v>
      </c>
      <c s="33">
        <f>ROUND(ROUND(H122,2)*ROUND(G122,3),2)</f>
      </c>
      <c r="O122">
        <f>(I122*21)/100</f>
      </c>
      <c t="s">
        <v>23</v>
      </c>
    </row>
    <row r="123" spans="1:5" ht="12.75">
      <c r="A123" s="34" t="s">
        <v>50</v>
      </c>
      <c r="E123" s="35" t="s">
        <v>47</v>
      </c>
    </row>
    <row r="124" spans="1:5" ht="89.25">
      <c r="A124" s="36" t="s">
        <v>51</v>
      </c>
      <c r="E124" s="37" t="s">
        <v>1123</v>
      </c>
    </row>
    <row r="125" spans="1:5" ht="76.5">
      <c r="A125" t="s">
        <v>53</v>
      </c>
      <c r="E125" s="35" t="s">
        <v>173</v>
      </c>
    </row>
    <row r="126" spans="1:18" ht="12.75" customHeight="1">
      <c r="A126" s="6" t="s">
        <v>43</v>
      </c>
      <c s="6"/>
      <c s="39" t="s">
        <v>23</v>
      </c>
      <c s="6"/>
      <c s="27" t="s">
        <v>490</v>
      </c>
      <c s="6"/>
      <c s="6"/>
      <c s="6"/>
      <c s="40">
        <f>0+Q126</f>
      </c>
      <c r="O126">
        <f>0+R126</f>
      </c>
      <c r="Q126">
        <f>0+I127+I131+I135+I139+I143+I147+I151+I155</f>
      </c>
      <c>
        <f>0+O127+O131+O135+O139+O143+O147+O151+O155</f>
      </c>
    </row>
    <row r="127" spans="1:16" ht="12.75">
      <c r="A127" s="25" t="s">
        <v>45</v>
      </c>
      <c s="29" t="s">
        <v>180</v>
      </c>
      <c s="29" t="s">
        <v>491</v>
      </c>
      <c s="25" t="s">
        <v>47</v>
      </c>
      <c s="30" t="s">
        <v>492</v>
      </c>
      <c s="31" t="s">
        <v>49</v>
      </c>
      <c s="32">
        <v>0.062</v>
      </c>
      <c s="33">
        <v>0</v>
      </c>
      <c s="33">
        <f>ROUND(ROUND(H127,2)*ROUND(G127,3),2)</f>
      </c>
      <c r="O127">
        <f>(I127*21)/100</f>
      </c>
      <c t="s">
        <v>23</v>
      </c>
    </row>
    <row r="128" spans="1:5" ht="12.75">
      <c r="A128" s="34" t="s">
        <v>50</v>
      </c>
      <c r="E128" s="35" t="s">
        <v>47</v>
      </c>
    </row>
    <row r="129" spans="1:5" ht="12.75">
      <c r="A129" s="36" t="s">
        <v>51</v>
      </c>
      <c r="E129" s="37" t="s">
        <v>1124</v>
      </c>
    </row>
    <row r="130" spans="1:5" ht="76.5">
      <c r="A130" t="s">
        <v>53</v>
      </c>
      <c r="E130" s="35" t="s">
        <v>494</v>
      </c>
    </row>
    <row r="131" spans="1:16" ht="12.75">
      <c r="A131" s="25" t="s">
        <v>45</v>
      </c>
      <c s="29" t="s">
        <v>185</v>
      </c>
      <c s="29" t="s">
        <v>1125</v>
      </c>
      <c s="25" t="s">
        <v>307</v>
      </c>
      <c s="30" t="s">
        <v>1126</v>
      </c>
      <c s="31" t="s">
        <v>49</v>
      </c>
      <c s="32">
        <v>16.2</v>
      </c>
      <c s="33">
        <v>0</v>
      </c>
      <c s="33">
        <f>ROUND(ROUND(H131,2)*ROUND(G131,3),2)</f>
      </c>
      <c r="O131">
        <f>(I131*21)/100</f>
      </c>
      <c t="s">
        <v>23</v>
      </c>
    </row>
    <row r="132" spans="1:5" ht="12.75">
      <c r="A132" s="34" t="s">
        <v>50</v>
      </c>
      <c r="E132" s="35" t="s">
        <v>47</v>
      </c>
    </row>
    <row r="133" spans="1:5" ht="12.75">
      <c r="A133" s="36" t="s">
        <v>51</v>
      </c>
      <c r="E133" s="37" t="s">
        <v>1127</v>
      </c>
    </row>
    <row r="134" spans="1:5" ht="409.5">
      <c r="A134" t="s">
        <v>53</v>
      </c>
      <c r="E134" s="35" t="s">
        <v>1128</v>
      </c>
    </row>
    <row r="135" spans="1:16" ht="12.75">
      <c r="A135" s="25" t="s">
        <v>45</v>
      </c>
      <c s="29" t="s">
        <v>189</v>
      </c>
      <c s="29" t="s">
        <v>1129</v>
      </c>
      <c s="25" t="s">
        <v>47</v>
      </c>
      <c s="30" t="s">
        <v>1130</v>
      </c>
      <c s="31" t="s">
        <v>57</v>
      </c>
      <c s="32">
        <v>1.62</v>
      </c>
      <c s="33">
        <v>0</v>
      </c>
      <c s="33">
        <f>ROUND(ROUND(H135,2)*ROUND(G135,3),2)</f>
      </c>
      <c r="O135">
        <f>(I135*21)/100</f>
      </c>
      <c t="s">
        <v>23</v>
      </c>
    </row>
    <row r="136" spans="1:5" ht="12.75">
      <c r="A136" s="34" t="s">
        <v>50</v>
      </c>
      <c r="E136" s="35" t="s">
        <v>47</v>
      </c>
    </row>
    <row r="137" spans="1:5" ht="12.75">
      <c r="A137" s="36" t="s">
        <v>51</v>
      </c>
      <c r="E137" s="37" t="s">
        <v>1131</v>
      </c>
    </row>
    <row r="138" spans="1:5" ht="293.25">
      <c r="A138" t="s">
        <v>53</v>
      </c>
      <c r="E138" s="35" t="s">
        <v>544</v>
      </c>
    </row>
    <row r="139" spans="1:16" ht="12.75">
      <c r="A139" s="25" t="s">
        <v>45</v>
      </c>
      <c s="29" t="s">
        <v>194</v>
      </c>
      <c s="29" t="s">
        <v>1024</v>
      </c>
      <c s="25" t="s">
        <v>47</v>
      </c>
      <c s="30" t="s">
        <v>1025</v>
      </c>
      <c s="31" t="s">
        <v>110</v>
      </c>
      <c s="32">
        <v>1.4</v>
      </c>
      <c s="33">
        <v>0</v>
      </c>
      <c s="33">
        <f>ROUND(ROUND(H139,2)*ROUND(G139,3),2)</f>
      </c>
      <c r="O139">
        <f>(I139*21)/100</f>
      </c>
      <c t="s">
        <v>23</v>
      </c>
    </row>
    <row r="140" spans="1:5" ht="12.75">
      <c r="A140" s="34" t="s">
        <v>50</v>
      </c>
      <c r="E140" s="35" t="s">
        <v>47</v>
      </c>
    </row>
    <row r="141" spans="1:5" ht="12.75">
      <c r="A141" s="36" t="s">
        <v>51</v>
      </c>
      <c r="E141" s="37" t="s">
        <v>1132</v>
      </c>
    </row>
    <row r="142" spans="1:5" ht="114.75">
      <c r="A142" t="s">
        <v>53</v>
      </c>
      <c r="E142" s="35" t="s">
        <v>1027</v>
      </c>
    </row>
    <row r="143" spans="1:16" ht="25.5">
      <c r="A143" s="25" t="s">
        <v>45</v>
      </c>
      <c s="29" t="s">
        <v>198</v>
      </c>
      <c s="29" t="s">
        <v>518</v>
      </c>
      <c s="25" t="s">
        <v>47</v>
      </c>
      <c s="30" t="s">
        <v>519</v>
      </c>
      <c s="31" t="s">
        <v>243</v>
      </c>
      <c s="32">
        <v>480</v>
      </c>
      <c s="33">
        <v>0</v>
      </c>
      <c s="33">
        <f>ROUND(ROUND(H143,2)*ROUND(G143,3),2)</f>
      </c>
      <c r="O143">
        <f>(I143*21)/100</f>
      </c>
      <c t="s">
        <v>23</v>
      </c>
    </row>
    <row r="144" spans="1:5" ht="12.75">
      <c r="A144" s="34" t="s">
        <v>50</v>
      </c>
      <c r="E144" s="35" t="s">
        <v>47</v>
      </c>
    </row>
    <row r="145" spans="1:5" ht="51">
      <c r="A145" s="36" t="s">
        <v>51</v>
      </c>
      <c r="E145" s="37" t="s">
        <v>1133</v>
      </c>
    </row>
    <row r="146" spans="1:5" ht="89.25">
      <c r="A146" t="s">
        <v>53</v>
      </c>
      <c r="E146" s="35" t="s">
        <v>521</v>
      </c>
    </row>
    <row r="147" spans="1:16" ht="25.5">
      <c r="A147" s="25" t="s">
        <v>45</v>
      </c>
      <c s="29" t="s">
        <v>202</v>
      </c>
      <c s="29" t="s">
        <v>522</v>
      </c>
      <c s="25" t="s">
        <v>47</v>
      </c>
      <c s="30" t="s">
        <v>523</v>
      </c>
      <c s="31" t="s">
        <v>243</v>
      </c>
      <c s="32">
        <v>130</v>
      </c>
      <c s="33">
        <v>0</v>
      </c>
      <c s="33">
        <f>ROUND(ROUND(H147,2)*ROUND(G147,3),2)</f>
      </c>
      <c r="O147">
        <f>(I147*21)/100</f>
      </c>
      <c t="s">
        <v>23</v>
      </c>
    </row>
    <row r="148" spans="1:5" ht="12.75">
      <c r="A148" s="34" t="s">
        <v>50</v>
      </c>
      <c r="E148" s="35" t="s">
        <v>47</v>
      </c>
    </row>
    <row r="149" spans="1:5" ht="51">
      <c r="A149" s="36" t="s">
        <v>51</v>
      </c>
      <c r="E149" s="37" t="s">
        <v>1134</v>
      </c>
    </row>
    <row r="150" spans="1:5" ht="89.25">
      <c r="A150" t="s">
        <v>53</v>
      </c>
      <c r="E150" s="35" t="s">
        <v>521</v>
      </c>
    </row>
    <row r="151" spans="1:16" ht="12.75">
      <c r="A151" s="25" t="s">
        <v>45</v>
      </c>
      <c s="29" t="s">
        <v>207</v>
      </c>
      <c s="29" t="s">
        <v>525</v>
      </c>
      <c s="25" t="s">
        <v>47</v>
      </c>
      <c s="30" t="s">
        <v>526</v>
      </c>
      <c s="31" t="s">
        <v>152</v>
      </c>
      <c s="32">
        <v>82.2</v>
      </c>
      <c s="33">
        <v>0</v>
      </c>
      <c s="33">
        <f>ROUND(ROUND(H151,2)*ROUND(G151,3),2)</f>
      </c>
      <c r="O151">
        <f>(I151*21)/100</f>
      </c>
      <c t="s">
        <v>23</v>
      </c>
    </row>
    <row r="152" spans="1:5" ht="12.75">
      <c r="A152" s="34" t="s">
        <v>50</v>
      </c>
      <c r="E152" s="35" t="s">
        <v>47</v>
      </c>
    </row>
    <row r="153" spans="1:5" ht="89.25">
      <c r="A153" s="36" t="s">
        <v>51</v>
      </c>
      <c r="E153" s="37" t="s">
        <v>1135</v>
      </c>
    </row>
    <row r="154" spans="1:5" ht="153">
      <c r="A154" t="s">
        <v>53</v>
      </c>
      <c r="E154" s="35" t="s">
        <v>528</v>
      </c>
    </row>
    <row r="155" spans="1:16" ht="12.75">
      <c r="A155" s="25" t="s">
        <v>45</v>
      </c>
      <c s="29" t="s">
        <v>211</v>
      </c>
      <c s="29" t="s">
        <v>529</v>
      </c>
      <c s="25" t="s">
        <v>47</v>
      </c>
      <c s="30" t="s">
        <v>530</v>
      </c>
      <c s="31" t="s">
        <v>152</v>
      </c>
      <c s="32">
        <v>41.1</v>
      </c>
      <c s="33">
        <v>0</v>
      </c>
      <c s="33">
        <f>ROUND(ROUND(H155,2)*ROUND(G155,3),2)</f>
      </c>
      <c r="O155">
        <f>(I155*21)/100</f>
      </c>
      <c t="s">
        <v>23</v>
      </c>
    </row>
    <row r="156" spans="1:5" ht="12.75">
      <c r="A156" s="34" t="s">
        <v>50</v>
      </c>
      <c r="E156" s="35" t="s">
        <v>47</v>
      </c>
    </row>
    <row r="157" spans="1:5" ht="63.75">
      <c r="A157" s="36" t="s">
        <v>51</v>
      </c>
      <c r="E157" s="37" t="s">
        <v>1136</v>
      </c>
    </row>
    <row r="158" spans="1:5" ht="153">
      <c r="A158" t="s">
        <v>53</v>
      </c>
      <c r="E158" s="35" t="s">
        <v>532</v>
      </c>
    </row>
    <row r="159" spans="1:18" ht="12.75" customHeight="1">
      <c r="A159" s="6" t="s">
        <v>43</v>
      </c>
      <c s="6"/>
      <c s="39" t="s">
        <v>22</v>
      </c>
      <c s="6"/>
      <c s="27" t="s">
        <v>375</v>
      </c>
      <c s="6"/>
      <c s="6"/>
      <c s="6"/>
      <c s="40">
        <f>0+Q159</f>
      </c>
      <c r="O159">
        <f>0+R159</f>
      </c>
      <c r="Q159">
        <f>0+I160+I164+I168+I172+I176</f>
      </c>
      <c>
        <f>0+O160+O164+O168+O172+O176</f>
      </c>
    </row>
    <row r="160" spans="1:16" ht="12.75">
      <c r="A160" s="25" t="s">
        <v>45</v>
      </c>
      <c s="29" t="s">
        <v>215</v>
      </c>
      <c s="29" t="s">
        <v>533</v>
      </c>
      <c s="25" t="s">
        <v>47</v>
      </c>
      <c s="30" t="s">
        <v>534</v>
      </c>
      <c s="31" t="s">
        <v>535</v>
      </c>
      <c s="32">
        <v>165</v>
      </c>
      <c s="33">
        <v>0</v>
      </c>
      <c s="33">
        <f>ROUND(ROUND(H160,2)*ROUND(G160,3),2)</f>
      </c>
      <c r="O160">
        <f>(I160*21)/100</f>
      </c>
      <c t="s">
        <v>23</v>
      </c>
    </row>
    <row r="161" spans="1:5" ht="12.75">
      <c r="A161" s="34" t="s">
        <v>50</v>
      </c>
      <c r="E161" s="35" t="s">
        <v>47</v>
      </c>
    </row>
    <row r="162" spans="1:5" ht="25.5">
      <c r="A162" s="36" t="s">
        <v>51</v>
      </c>
      <c r="E162" s="37" t="s">
        <v>1137</v>
      </c>
    </row>
    <row r="163" spans="1:5" ht="63.75">
      <c r="A163" t="s">
        <v>53</v>
      </c>
      <c r="E163" s="35" t="s">
        <v>537</v>
      </c>
    </row>
    <row r="164" spans="1:16" ht="12.75">
      <c r="A164" s="25" t="s">
        <v>45</v>
      </c>
      <c s="29" t="s">
        <v>221</v>
      </c>
      <c s="29" t="s">
        <v>538</v>
      </c>
      <c s="25" t="s">
        <v>47</v>
      </c>
      <c s="30" t="s">
        <v>539</v>
      </c>
      <c s="31" t="s">
        <v>49</v>
      </c>
      <c s="32">
        <v>11.375</v>
      </c>
      <c s="33">
        <v>0</v>
      </c>
      <c s="33">
        <f>ROUND(ROUND(H164,2)*ROUND(G164,3),2)</f>
      </c>
      <c r="O164">
        <f>(I164*21)/100</f>
      </c>
      <c t="s">
        <v>23</v>
      </c>
    </row>
    <row r="165" spans="1:5" ht="12.75">
      <c r="A165" s="34" t="s">
        <v>50</v>
      </c>
      <c r="E165" s="35" t="s">
        <v>47</v>
      </c>
    </row>
    <row r="166" spans="1:5" ht="63.75">
      <c r="A166" s="36" t="s">
        <v>51</v>
      </c>
      <c r="E166" s="37" t="s">
        <v>1138</v>
      </c>
    </row>
    <row r="167" spans="1:5" ht="395.25">
      <c r="A167" t="s">
        <v>53</v>
      </c>
      <c r="E167" s="35" t="s">
        <v>513</v>
      </c>
    </row>
    <row r="168" spans="1:16" ht="12.75">
      <c r="A168" s="25" t="s">
        <v>45</v>
      </c>
      <c s="29" t="s">
        <v>226</v>
      </c>
      <c s="29" t="s">
        <v>541</v>
      </c>
      <c s="25" t="s">
        <v>47</v>
      </c>
      <c s="30" t="s">
        <v>542</v>
      </c>
      <c s="31" t="s">
        <v>57</v>
      </c>
      <c s="32">
        <v>2.047</v>
      </c>
      <c s="33">
        <v>0</v>
      </c>
      <c s="33">
        <f>ROUND(ROUND(H168,2)*ROUND(G168,3),2)</f>
      </c>
      <c r="O168">
        <f>(I168*21)/100</f>
      </c>
      <c t="s">
        <v>23</v>
      </c>
    </row>
    <row r="169" spans="1:5" ht="12.75">
      <c r="A169" s="34" t="s">
        <v>50</v>
      </c>
      <c r="E169" s="35" t="s">
        <v>47</v>
      </c>
    </row>
    <row r="170" spans="1:5" ht="25.5">
      <c r="A170" s="36" t="s">
        <v>51</v>
      </c>
      <c r="E170" s="37" t="s">
        <v>1139</v>
      </c>
    </row>
    <row r="171" spans="1:5" ht="293.25">
      <c r="A171" t="s">
        <v>53</v>
      </c>
      <c r="E171" s="35" t="s">
        <v>544</v>
      </c>
    </row>
    <row r="172" spans="1:16" ht="12.75">
      <c r="A172" s="25" t="s">
        <v>45</v>
      </c>
      <c s="29" t="s">
        <v>230</v>
      </c>
      <c s="29" t="s">
        <v>545</v>
      </c>
      <c s="25" t="s">
        <v>47</v>
      </c>
      <c s="30" t="s">
        <v>546</v>
      </c>
      <c s="31" t="s">
        <v>49</v>
      </c>
      <c s="32">
        <v>11.194</v>
      </c>
      <c s="33">
        <v>0</v>
      </c>
      <c s="33">
        <f>ROUND(ROUND(H172,2)*ROUND(G172,3),2)</f>
      </c>
      <c r="O172">
        <f>(I172*21)/100</f>
      </c>
      <c t="s">
        <v>23</v>
      </c>
    </row>
    <row r="173" spans="1:5" ht="12.75">
      <c r="A173" s="34" t="s">
        <v>50</v>
      </c>
      <c r="E173" s="35" t="s">
        <v>47</v>
      </c>
    </row>
    <row r="174" spans="1:5" ht="63.75">
      <c r="A174" s="36" t="s">
        <v>51</v>
      </c>
      <c r="E174" s="37" t="s">
        <v>1140</v>
      </c>
    </row>
    <row r="175" spans="1:5" ht="395.25">
      <c r="A175" t="s">
        <v>53</v>
      </c>
      <c r="E175" s="35" t="s">
        <v>513</v>
      </c>
    </row>
    <row r="176" spans="1:16" ht="12.75">
      <c r="A176" s="25" t="s">
        <v>45</v>
      </c>
      <c s="29" t="s">
        <v>234</v>
      </c>
      <c s="29" t="s">
        <v>548</v>
      </c>
      <c s="25" t="s">
        <v>47</v>
      </c>
      <c s="30" t="s">
        <v>549</v>
      </c>
      <c s="31" t="s">
        <v>57</v>
      </c>
      <c s="32">
        <v>2.071</v>
      </c>
      <c s="33">
        <v>0</v>
      </c>
      <c s="33">
        <f>ROUND(ROUND(H176,2)*ROUND(G176,3),2)</f>
      </c>
      <c r="O176">
        <f>(I176*21)/100</f>
      </c>
      <c t="s">
        <v>23</v>
      </c>
    </row>
    <row r="177" spans="1:5" ht="12.75">
      <c r="A177" s="34" t="s">
        <v>50</v>
      </c>
      <c r="E177" s="35" t="s">
        <v>47</v>
      </c>
    </row>
    <row r="178" spans="1:5" ht="12.75">
      <c r="A178" s="36" t="s">
        <v>51</v>
      </c>
      <c r="E178" s="37" t="s">
        <v>1141</v>
      </c>
    </row>
    <row r="179" spans="1:5" ht="293.25">
      <c r="A179" t="s">
        <v>53</v>
      </c>
      <c r="E179" s="35" t="s">
        <v>544</v>
      </c>
    </row>
    <row r="180" spans="1:18" ht="12.75" customHeight="1">
      <c r="A180" s="6" t="s">
        <v>43</v>
      </c>
      <c s="6"/>
      <c s="39" t="s">
        <v>33</v>
      </c>
      <c s="6"/>
      <c s="27" t="s">
        <v>380</v>
      </c>
      <c s="6"/>
      <c s="6"/>
      <c s="6"/>
      <c s="40">
        <f>0+Q180</f>
      </c>
      <c r="O180">
        <f>0+R180</f>
      </c>
      <c r="Q180">
        <f>0+I181+I185+I189+I193+I197+I201+I205+I209+I213+I217+I221</f>
      </c>
      <c>
        <f>0+O181+O185+O189+O193+O197+O201+O205+O209+O213+O217+O221</f>
      </c>
    </row>
    <row r="181" spans="1:16" ht="12.75">
      <c r="A181" s="25" t="s">
        <v>45</v>
      </c>
      <c s="29" t="s">
        <v>240</v>
      </c>
      <c s="29" t="s">
        <v>555</v>
      </c>
      <c s="25" t="s">
        <v>47</v>
      </c>
      <c s="30" t="s">
        <v>556</v>
      </c>
      <c s="31" t="s">
        <v>49</v>
      </c>
      <c s="32">
        <v>3.688</v>
      </c>
      <c s="33">
        <v>0</v>
      </c>
      <c s="33">
        <f>ROUND(ROUND(H181,2)*ROUND(G181,3),2)</f>
      </c>
      <c r="O181">
        <f>(I181*21)/100</f>
      </c>
      <c t="s">
        <v>23</v>
      </c>
    </row>
    <row r="182" spans="1:5" ht="12.75">
      <c r="A182" s="34" t="s">
        <v>50</v>
      </c>
      <c r="E182" s="35" t="s">
        <v>47</v>
      </c>
    </row>
    <row r="183" spans="1:5" ht="25.5">
      <c r="A183" s="36" t="s">
        <v>51</v>
      </c>
      <c r="E183" s="37" t="s">
        <v>1142</v>
      </c>
    </row>
    <row r="184" spans="1:5" ht="395.25">
      <c r="A184" t="s">
        <v>53</v>
      </c>
      <c r="E184" s="35" t="s">
        <v>558</v>
      </c>
    </row>
    <row r="185" spans="1:16" ht="12.75">
      <c r="A185" s="25" t="s">
        <v>45</v>
      </c>
      <c s="29" t="s">
        <v>247</v>
      </c>
      <c s="29" t="s">
        <v>559</v>
      </c>
      <c s="25" t="s">
        <v>47</v>
      </c>
      <c s="30" t="s">
        <v>560</v>
      </c>
      <c s="31" t="s">
        <v>49</v>
      </c>
      <c s="32">
        <v>6.213</v>
      </c>
      <c s="33">
        <v>0</v>
      </c>
      <c s="33">
        <f>ROUND(ROUND(H185,2)*ROUND(G185,3),2)</f>
      </c>
      <c r="O185">
        <f>(I185*21)/100</f>
      </c>
      <c t="s">
        <v>23</v>
      </c>
    </row>
    <row r="186" spans="1:5" ht="12.75">
      <c r="A186" s="34" t="s">
        <v>50</v>
      </c>
      <c r="E186" s="35" t="s">
        <v>47</v>
      </c>
    </row>
    <row r="187" spans="1:5" ht="63.75">
      <c r="A187" s="36" t="s">
        <v>51</v>
      </c>
      <c r="E187" s="37" t="s">
        <v>1143</v>
      </c>
    </row>
    <row r="188" spans="1:5" ht="395.25">
      <c r="A188" t="s">
        <v>53</v>
      </c>
      <c r="E188" s="35" t="s">
        <v>513</v>
      </c>
    </row>
    <row r="189" spans="1:16" ht="12.75">
      <c r="A189" s="25" t="s">
        <v>45</v>
      </c>
      <c s="29" t="s">
        <v>252</v>
      </c>
      <c s="29" t="s">
        <v>562</v>
      </c>
      <c s="25" t="s">
        <v>47</v>
      </c>
      <c s="30" t="s">
        <v>563</v>
      </c>
      <c s="31" t="s">
        <v>57</v>
      </c>
      <c s="32">
        <v>1.243</v>
      </c>
      <c s="33">
        <v>0</v>
      </c>
      <c s="33">
        <f>ROUND(ROUND(H189,2)*ROUND(G189,3),2)</f>
      </c>
      <c r="O189">
        <f>(I189*21)/100</f>
      </c>
      <c t="s">
        <v>23</v>
      </c>
    </row>
    <row r="190" spans="1:5" ht="12.75">
      <c r="A190" s="34" t="s">
        <v>50</v>
      </c>
      <c r="E190" s="35" t="s">
        <v>47</v>
      </c>
    </row>
    <row r="191" spans="1:5" ht="38.25">
      <c r="A191" s="36" t="s">
        <v>51</v>
      </c>
      <c r="E191" s="37" t="s">
        <v>1144</v>
      </c>
    </row>
    <row r="192" spans="1:5" ht="293.25">
      <c r="A192" t="s">
        <v>53</v>
      </c>
      <c r="E192" s="35" t="s">
        <v>544</v>
      </c>
    </row>
    <row r="193" spans="1:16" ht="12.75">
      <c r="A193" s="25" t="s">
        <v>45</v>
      </c>
      <c s="29" t="s">
        <v>256</v>
      </c>
      <c s="29" t="s">
        <v>566</v>
      </c>
      <c s="25" t="s">
        <v>47</v>
      </c>
      <c s="30" t="s">
        <v>567</v>
      </c>
      <c s="31" t="s">
        <v>49</v>
      </c>
      <c s="32">
        <v>3.097</v>
      </c>
      <c s="33">
        <v>0</v>
      </c>
      <c s="33">
        <f>ROUND(ROUND(H193,2)*ROUND(G193,3),2)</f>
      </c>
      <c r="O193">
        <f>(I193*21)/100</f>
      </c>
      <c t="s">
        <v>23</v>
      </c>
    </row>
    <row r="194" spans="1:5" ht="12.75">
      <c r="A194" s="34" t="s">
        <v>50</v>
      </c>
      <c r="E194" s="35" t="s">
        <v>47</v>
      </c>
    </row>
    <row r="195" spans="1:5" ht="63.75">
      <c r="A195" s="36" t="s">
        <v>51</v>
      </c>
      <c r="E195" s="37" t="s">
        <v>1145</v>
      </c>
    </row>
    <row r="196" spans="1:5" ht="395.25">
      <c r="A196" t="s">
        <v>53</v>
      </c>
      <c r="E196" s="35" t="s">
        <v>558</v>
      </c>
    </row>
    <row r="197" spans="1:16" ht="12.75">
      <c r="A197" s="25" t="s">
        <v>45</v>
      </c>
      <c s="29" t="s">
        <v>262</v>
      </c>
      <c s="29" t="s">
        <v>892</v>
      </c>
      <c s="25" t="s">
        <v>47</v>
      </c>
      <c s="30" t="s">
        <v>893</v>
      </c>
      <c s="31" t="s">
        <v>49</v>
      </c>
      <c s="32">
        <v>5.969</v>
      </c>
      <c s="33">
        <v>0</v>
      </c>
      <c s="33">
        <f>ROUND(ROUND(H197,2)*ROUND(G197,3),2)</f>
      </c>
      <c r="O197">
        <f>(I197*21)/100</f>
      </c>
      <c t="s">
        <v>23</v>
      </c>
    </row>
    <row r="198" spans="1:5" ht="12.75">
      <c r="A198" s="34" t="s">
        <v>50</v>
      </c>
      <c r="E198" s="35" t="s">
        <v>47</v>
      </c>
    </row>
    <row r="199" spans="1:5" ht="51">
      <c r="A199" s="36" t="s">
        <v>51</v>
      </c>
      <c r="E199" s="37" t="s">
        <v>1146</v>
      </c>
    </row>
    <row r="200" spans="1:5" ht="395.25">
      <c r="A200" t="s">
        <v>53</v>
      </c>
      <c r="E200" s="35" t="s">
        <v>558</v>
      </c>
    </row>
    <row r="201" spans="1:16" ht="12.75">
      <c r="A201" s="25" t="s">
        <v>45</v>
      </c>
      <c s="29" t="s">
        <v>267</v>
      </c>
      <c s="29" t="s">
        <v>570</v>
      </c>
      <c s="25" t="s">
        <v>47</v>
      </c>
      <c s="30" t="s">
        <v>571</v>
      </c>
      <c s="31" t="s">
        <v>49</v>
      </c>
      <c s="32">
        <v>1.429</v>
      </c>
      <c s="33">
        <v>0</v>
      </c>
      <c s="33">
        <f>ROUND(ROUND(H201,2)*ROUND(G201,3),2)</f>
      </c>
      <c r="O201">
        <f>(I201*21)/100</f>
      </c>
      <c t="s">
        <v>23</v>
      </c>
    </row>
    <row r="202" spans="1:5" ht="12.75">
      <c r="A202" s="34" t="s">
        <v>50</v>
      </c>
      <c r="E202" s="35" t="s">
        <v>47</v>
      </c>
    </row>
    <row r="203" spans="1:5" ht="12.75">
      <c r="A203" s="36" t="s">
        <v>51</v>
      </c>
      <c r="E203" s="37" t="s">
        <v>1147</v>
      </c>
    </row>
    <row r="204" spans="1:5" ht="63.75">
      <c r="A204" t="s">
        <v>53</v>
      </c>
      <c r="E204" s="35" t="s">
        <v>573</v>
      </c>
    </row>
    <row r="205" spans="1:16" ht="12.75">
      <c r="A205" s="25" t="s">
        <v>45</v>
      </c>
      <c s="29" t="s">
        <v>272</v>
      </c>
      <c s="29" t="s">
        <v>575</v>
      </c>
      <c s="25" t="s">
        <v>47</v>
      </c>
      <c s="30" t="s">
        <v>576</v>
      </c>
      <c s="31" t="s">
        <v>49</v>
      </c>
      <c s="32">
        <v>11.352</v>
      </c>
      <c s="33">
        <v>0</v>
      </c>
      <c s="33">
        <f>ROUND(ROUND(H205,2)*ROUND(G205,3),2)</f>
      </c>
      <c r="O205">
        <f>(I205*21)/100</f>
      </c>
      <c t="s">
        <v>23</v>
      </c>
    </row>
    <row r="206" spans="1:5" ht="12.75">
      <c r="A206" s="34" t="s">
        <v>50</v>
      </c>
      <c r="E206" s="35" t="s">
        <v>47</v>
      </c>
    </row>
    <row r="207" spans="1:5" ht="25.5">
      <c r="A207" s="36" t="s">
        <v>51</v>
      </c>
      <c r="E207" s="37" t="s">
        <v>1148</v>
      </c>
    </row>
    <row r="208" spans="1:5" ht="395.25">
      <c r="A208" t="s">
        <v>53</v>
      </c>
      <c r="E208" s="35" t="s">
        <v>513</v>
      </c>
    </row>
    <row r="209" spans="1:16" ht="12.75">
      <c r="A209" s="25" t="s">
        <v>45</v>
      </c>
      <c s="29" t="s">
        <v>277</v>
      </c>
      <c s="29" t="s">
        <v>584</v>
      </c>
      <c s="25" t="s">
        <v>47</v>
      </c>
      <c s="30" t="s">
        <v>585</v>
      </c>
      <c s="31" t="s">
        <v>57</v>
      </c>
      <c s="32">
        <v>1.135</v>
      </c>
      <c s="33">
        <v>0</v>
      </c>
      <c s="33">
        <f>ROUND(ROUND(H209,2)*ROUND(G209,3),2)</f>
      </c>
      <c r="O209">
        <f>(I209*21)/100</f>
      </c>
      <c t="s">
        <v>23</v>
      </c>
    </row>
    <row r="210" spans="1:5" ht="12.75">
      <c r="A210" s="34" t="s">
        <v>50</v>
      </c>
      <c r="E210" s="35" t="s">
        <v>47</v>
      </c>
    </row>
    <row r="211" spans="1:5" ht="38.25">
      <c r="A211" s="36" t="s">
        <v>51</v>
      </c>
      <c r="E211" s="37" t="s">
        <v>1149</v>
      </c>
    </row>
    <row r="212" spans="1:5" ht="293.25">
      <c r="A212" t="s">
        <v>53</v>
      </c>
      <c r="E212" s="35" t="s">
        <v>544</v>
      </c>
    </row>
    <row r="213" spans="1:16" ht="12.75">
      <c r="A213" s="25" t="s">
        <v>45</v>
      </c>
      <c s="29" t="s">
        <v>281</v>
      </c>
      <c s="29" t="s">
        <v>588</v>
      </c>
      <c s="25" t="s">
        <v>47</v>
      </c>
      <c s="30" t="s">
        <v>589</v>
      </c>
      <c s="31" t="s">
        <v>57</v>
      </c>
      <c s="32">
        <v>1.135</v>
      </c>
      <c s="33">
        <v>0</v>
      </c>
      <c s="33">
        <f>ROUND(ROUND(H213,2)*ROUND(G213,3),2)</f>
      </c>
      <c r="O213">
        <f>(I213*21)/100</f>
      </c>
      <c t="s">
        <v>23</v>
      </c>
    </row>
    <row r="214" spans="1:5" ht="12.75">
      <c r="A214" s="34" t="s">
        <v>50</v>
      </c>
      <c r="E214" s="35" t="s">
        <v>47</v>
      </c>
    </row>
    <row r="215" spans="1:5" ht="38.25">
      <c r="A215" s="36" t="s">
        <v>51</v>
      </c>
      <c r="E215" s="37" t="s">
        <v>1149</v>
      </c>
    </row>
    <row r="216" spans="1:5" ht="293.25">
      <c r="A216" t="s">
        <v>53</v>
      </c>
      <c r="E216" s="35" t="s">
        <v>544</v>
      </c>
    </row>
    <row r="217" spans="1:16" ht="12.75">
      <c r="A217" s="25" t="s">
        <v>45</v>
      </c>
      <c s="29" t="s">
        <v>286</v>
      </c>
      <c s="29" t="s">
        <v>591</v>
      </c>
      <c s="25" t="s">
        <v>47</v>
      </c>
      <c s="30" t="s">
        <v>592</v>
      </c>
      <c s="31" t="s">
        <v>49</v>
      </c>
      <c s="32">
        <v>69.516</v>
      </c>
      <c s="33">
        <v>0</v>
      </c>
      <c s="33">
        <f>ROUND(ROUND(H217,2)*ROUND(G217,3),2)</f>
      </c>
      <c r="O217">
        <f>(I217*21)/100</f>
      </c>
      <c t="s">
        <v>23</v>
      </c>
    </row>
    <row r="218" spans="1:5" ht="12.75">
      <c r="A218" s="34" t="s">
        <v>50</v>
      </c>
      <c r="E218" s="35" t="s">
        <v>47</v>
      </c>
    </row>
    <row r="219" spans="1:5" ht="63.75">
      <c r="A219" s="36" t="s">
        <v>51</v>
      </c>
      <c r="E219" s="37" t="s">
        <v>1150</v>
      </c>
    </row>
    <row r="220" spans="1:5" ht="63.75">
      <c r="A220" t="s">
        <v>53</v>
      </c>
      <c r="E220" s="35" t="s">
        <v>573</v>
      </c>
    </row>
    <row r="221" spans="1:16" ht="12.75">
      <c r="A221" s="25" t="s">
        <v>45</v>
      </c>
      <c s="29" t="s">
        <v>291</v>
      </c>
      <c s="29" t="s">
        <v>909</v>
      </c>
      <c s="25" t="s">
        <v>47</v>
      </c>
      <c s="30" t="s">
        <v>910</v>
      </c>
      <c s="31" t="s">
        <v>49</v>
      </c>
      <c s="32">
        <v>9.949</v>
      </c>
      <c s="33">
        <v>0</v>
      </c>
      <c s="33">
        <f>ROUND(ROUND(H221,2)*ROUND(G221,3),2)</f>
      </c>
      <c r="O221">
        <f>(I221*21)/100</f>
      </c>
      <c t="s">
        <v>23</v>
      </c>
    </row>
    <row r="222" spans="1:5" ht="12.75">
      <c r="A222" s="34" t="s">
        <v>50</v>
      </c>
      <c r="E222" s="35" t="s">
        <v>47</v>
      </c>
    </row>
    <row r="223" spans="1:5" ht="76.5">
      <c r="A223" s="36" t="s">
        <v>51</v>
      </c>
      <c r="E223" s="37" t="s">
        <v>1151</v>
      </c>
    </row>
    <row r="224" spans="1:5" ht="114.75">
      <c r="A224" t="s">
        <v>53</v>
      </c>
      <c r="E224" s="35" t="s">
        <v>912</v>
      </c>
    </row>
    <row r="225" spans="1:18" ht="12.75" customHeight="1">
      <c r="A225" s="6" t="s">
        <v>43</v>
      </c>
      <c s="6"/>
      <c s="39" t="s">
        <v>35</v>
      </c>
      <c s="6"/>
      <c s="27" t="s">
        <v>174</v>
      </c>
      <c s="6"/>
      <c s="6"/>
      <c s="6"/>
      <c s="40">
        <f>0+Q225</f>
      </c>
      <c r="O225">
        <f>0+R225</f>
      </c>
      <c r="Q225">
        <f>0+I226+I230+I234+I238+I242+I246+I250+I254+I258+I262</f>
      </c>
      <c>
        <f>0+O226+O230+O234+O238+O242+O246+O250+O254+O258+O262</f>
      </c>
    </row>
    <row r="226" spans="1:16" ht="12.75">
      <c r="A226" s="25" t="s">
        <v>45</v>
      </c>
      <c s="29" t="s">
        <v>438</v>
      </c>
      <c s="29" t="s">
        <v>176</v>
      </c>
      <c s="25" t="s">
        <v>47</v>
      </c>
      <c s="30" t="s">
        <v>177</v>
      </c>
      <c s="31" t="s">
        <v>49</v>
      </c>
      <c s="32">
        <v>47.25</v>
      </c>
      <c s="33">
        <v>0</v>
      </c>
      <c s="33">
        <f>ROUND(ROUND(H226,2)*ROUND(G226,3),2)</f>
      </c>
      <c r="O226">
        <f>(I226*21)/100</f>
      </c>
      <c t="s">
        <v>23</v>
      </c>
    </row>
    <row r="227" spans="1:5" ht="12.75">
      <c r="A227" s="34" t="s">
        <v>50</v>
      </c>
      <c r="E227" s="35" t="s">
        <v>47</v>
      </c>
    </row>
    <row r="228" spans="1:5" ht="12.75">
      <c r="A228" s="36" t="s">
        <v>51</v>
      </c>
      <c r="E228" s="37" t="s">
        <v>1152</v>
      </c>
    </row>
    <row r="229" spans="1:5" ht="140.25">
      <c r="A229" t="s">
        <v>53</v>
      </c>
      <c r="E229" s="35" t="s">
        <v>179</v>
      </c>
    </row>
    <row r="230" spans="1:16" ht="12.75">
      <c r="A230" s="25" t="s">
        <v>45</v>
      </c>
      <c s="29" t="s">
        <v>440</v>
      </c>
      <c s="29" t="s">
        <v>181</v>
      </c>
      <c s="25" t="s">
        <v>47</v>
      </c>
      <c s="30" t="s">
        <v>182</v>
      </c>
      <c s="31" t="s">
        <v>49</v>
      </c>
      <c s="32">
        <v>59.063</v>
      </c>
      <c s="33">
        <v>0</v>
      </c>
      <c s="33">
        <f>ROUND(ROUND(H230,2)*ROUND(G230,3),2)</f>
      </c>
      <c r="O230">
        <f>(I230*21)/100</f>
      </c>
      <c t="s">
        <v>23</v>
      </c>
    </row>
    <row r="231" spans="1:5" ht="12.75">
      <c r="A231" s="34" t="s">
        <v>50</v>
      </c>
      <c r="E231" s="35" t="s">
        <v>47</v>
      </c>
    </row>
    <row r="232" spans="1:5" ht="12.75">
      <c r="A232" s="36" t="s">
        <v>51</v>
      </c>
      <c r="E232" s="37" t="s">
        <v>1153</v>
      </c>
    </row>
    <row r="233" spans="1:5" ht="76.5">
      <c r="A233" t="s">
        <v>53</v>
      </c>
      <c r="E233" s="35" t="s">
        <v>184</v>
      </c>
    </row>
    <row r="234" spans="1:16" ht="12.75">
      <c r="A234" s="25" t="s">
        <v>45</v>
      </c>
      <c s="29" t="s">
        <v>565</v>
      </c>
      <c s="29" t="s">
        <v>1050</v>
      </c>
      <c s="25" t="s">
        <v>47</v>
      </c>
      <c s="30" t="s">
        <v>1051</v>
      </c>
      <c s="31" t="s">
        <v>152</v>
      </c>
      <c s="32">
        <v>0</v>
      </c>
      <c s="33">
        <v>0</v>
      </c>
      <c s="33">
        <f>ROUND(ROUND(H234,2)*ROUND(G234,3),2)</f>
      </c>
      <c r="O234">
        <f>(I234*21)/100</f>
      </c>
      <c t="s">
        <v>23</v>
      </c>
    </row>
    <row r="235" spans="1:5" ht="12.75">
      <c r="A235" s="34" t="s">
        <v>50</v>
      </c>
      <c r="E235" s="35" t="s">
        <v>47</v>
      </c>
    </row>
    <row r="236" spans="1:5" ht="63.75">
      <c r="A236" s="36" t="s">
        <v>51</v>
      </c>
      <c r="E236" s="37" t="s">
        <v>1154</v>
      </c>
    </row>
    <row r="237" spans="1:5" ht="102">
      <c r="A237" t="s">
        <v>53</v>
      </c>
      <c r="E237" s="35" t="s">
        <v>1053</v>
      </c>
    </row>
    <row r="238" spans="1:16" ht="12.75">
      <c r="A238" s="25" t="s">
        <v>45</v>
      </c>
      <c s="29" t="s">
        <v>569</v>
      </c>
      <c s="29" t="s">
        <v>190</v>
      </c>
      <c s="25" t="s">
        <v>47</v>
      </c>
      <c s="30" t="s">
        <v>191</v>
      </c>
      <c s="31" t="s">
        <v>152</v>
      </c>
      <c s="32">
        <v>395</v>
      </c>
      <c s="33">
        <v>0</v>
      </c>
      <c s="33">
        <f>ROUND(ROUND(H238,2)*ROUND(G238,3),2)</f>
      </c>
      <c r="O238">
        <f>(I238*21)/100</f>
      </c>
      <c t="s">
        <v>23</v>
      </c>
    </row>
    <row r="239" spans="1:5" ht="12.75">
      <c r="A239" s="34" t="s">
        <v>50</v>
      </c>
      <c r="E239" s="35" t="s">
        <v>47</v>
      </c>
    </row>
    <row r="240" spans="1:5" ht="63.75">
      <c r="A240" s="36" t="s">
        <v>51</v>
      </c>
      <c r="E240" s="37" t="s">
        <v>1155</v>
      </c>
    </row>
    <row r="241" spans="1:5" ht="89.25">
      <c r="A241" t="s">
        <v>53</v>
      </c>
      <c r="E241" s="35" t="s">
        <v>193</v>
      </c>
    </row>
    <row r="242" spans="1:16" ht="12.75">
      <c r="A242" s="25" t="s">
        <v>45</v>
      </c>
      <c s="29" t="s">
        <v>574</v>
      </c>
      <c s="29" t="s">
        <v>195</v>
      </c>
      <c s="25" t="s">
        <v>47</v>
      </c>
      <c s="30" t="s">
        <v>196</v>
      </c>
      <c s="31" t="s">
        <v>152</v>
      </c>
      <c s="32">
        <v>0</v>
      </c>
      <c s="33">
        <v>0</v>
      </c>
      <c s="33">
        <f>ROUND(ROUND(H242,2)*ROUND(G242,3),2)</f>
      </c>
      <c r="O242">
        <f>(I242*21)/100</f>
      </c>
      <c t="s">
        <v>23</v>
      </c>
    </row>
    <row r="243" spans="1:5" ht="12.75">
      <c r="A243" s="34" t="s">
        <v>50</v>
      </c>
      <c r="E243" s="35" t="s">
        <v>47</v>
      </c>
    </row>
    <row r="244" spans="1:5" ht="114.75">
      <c r="A244" s="36" t="s">
        <v>51</v>
      </c>
      <c r="E244" s="37" t="s">
        <v>1156</v>
      </c>
    </row>
    <row r="245" spans="1:5" ht="89.25">
      <c r="A245" t="s">
        <v>53</v>
      </c>
      <c r="E245" s="35" t="s">
        <v>193</v>
      </c>
    </row>
    <row r="246" spans="1:16" ht="12.75">
      <c r="A246" s="25" t="s">
        <v>45</v>
      </c>
      <c s="29" t="s">
        <v>578</v>
      </c>
      <c s="29" t="s">
        <v>199</v>
      </c>
      <c s="25" t="s">
        <v>47</v>
      </c>
      <c s="30" t="s">
        <v>200</v>
      </c>
      <c s="31" t="s">
        <v>152</v>
      </c>
      <c s="32">
        <v>0</v>
      </c>
      <c s="33">
        <v>0</v>
      </c>
      <c s="33">
        <f>ROUND(ROUND(H246,2)*ROUND(G246,3),2)</f>
      </c>
      <c r="O246">
        <f>(I246*21)/100</f>
      </c>
      <c t="s">
        <v>23</v>
      </c>
    </row>
    <row r="247" spans="1:5" ht="12.75">
      <c r="A247" s="34" t="s">
        <v>50</v>
      </c>
      <c r="E247" s="35" t="s">
        <v>47</v>
      </c>
    </row>
    <row r="248" spans="1:5" ht="102">
      <c r="A248" s="36" t="s">
        <v>51</v>
      </c>
      <c r="E248" s="37" t="s">
        <v>1157</v>
      </c>
    </row>
    <row r="249" spans="1:5" ht="89.25">
      <c r="A249" t="s">
        <v>53</v>
      </c>
      <c r="E249" s="35" t="s">
        <v>193</v>
      </c>
    </row>
    <row r="250" spans="1:16" ht="12.75">
      <c r="A250" s="25" t="s">
        <v>45</v>
      </c>
      <c s="29" t="s">
        <v>583</v>
      </c>
      <c s="29" t="s">
        <v>203</v>
      </c>
      <c s="25" t="s">
        <v>47</v>
      </c>
      <c s="30" t="s">
        <v>204</v>
      </c>
      <c s="31" t="s">
        <v>152</v>
      </c>
      <c s="32">
        <v>0</v>
      </c>
      <c s="33">
        <v>0</v>
      </c>
      <c s="33">
        <f>ROUND(ROUND(H250,2)*ROUND(G250,3),2)</f>
      </c>
      <c r="O250">
        <f>(I250*21)/100</f>
      </c>
      <c t="s">
        <v>23</v>
      </c>
    </row>
    <row r="251" spans="1:5" ht="12.75">
      <c r="A251" s="34" t="s">
        <v>50</v>
      </c>
      <c r="E251" s="35" t="s">
        <v>47</v>
      </c>
    </row>
    <row r="252" spans="1:5" ht="51">
      <c r="A252" s="36" t="s">
        <v>51</v>
      </c>
      <c r="E252" s="37" t="s">
        <v>1158</v>
      </c>
    </row>
    <row r="253" spans="1:5" ht="165.75">
      <c r="A253" t="s">
        <v>53</v>
      </c>
      <c r="E253" s="35" t="s">
        <v>206</v>
      </c>
    </row>
    <row r="254" spans="1:16" ht="12.75">
      <c r="A254" s="25" t="s">
        <v>45</v>
      </c>
      <c s="29" t="s">
        <v>587</v>
      </c>
      <c s="29" t="s">
        <v>208</v>
      </c>
      <c s="25" t="s">
        <v>47</v>
      </c>
      <c s="30" t="s">
        <v>209</v>
      </c>
      <c s="31" t="s">
        <v>152</v>
      </c>
      <c s="32">
        <v>0</v>
      </c>
      <c s="33">
        <v>0</v>
      </c>
      <c s="33">
        <f>ROUND(ROUND(H254,2)*ROUND(G254,3),2)</f>
      </c>
      <c r="O254">
        <f>(I254*21)/100</f>
      </c>
      <c t="s">
        <v>23</v>
      </c>
    </row>
    <row r="255" spans="1:5" ht="12.75">
      <c r="A255" s="34" t="s">
        <v>50</v>
      </c>
      <c r="E255" s="35" t="s">
        <v>47</v>
      </c>
    </row>
    <row r="256" spans="1:5" ht="51">
      <c r="A256" s="36" t="s">
        <v>51</v>
      </c>
      <c r="E256" s="37" t="s">
        <v>1158</v>
      </c>
    </row>
    <row r="257" spans="1:5" ht="165.75">
      <c r="A257" t="s">
        <v>53</v>
      </c>
      <c r="E257" s="35" t="s">
        <v>206</v>
      </c>
    </row>
    <row r="258" spans="1:16" ht="12.75">
      <c r="A258" s="25" t="s">
        <v>45</v>
      </c>
      <c s="29" t="s">
        <v>590</v>
      </c>
      <c s="29" t="s">
        <v>212</v>
      </c>
      <c s="25" t="s">
        <v>47</v>
      </c>
      <c s="30" t="s">
        <v>213</v>
      </c>
      <c s="31" t="s">
        <v>152</v>
      </c>
      <c s="32">
        <v>395</v>
      </c>
      <c s="33">
        <v>0</v>
      </c>
      <c s="33">
        <f>ROUND(ROUND(H258,2)*ROUND(G258,3),2)</f>
      </c>
      <c r="O258">
        <f>(I258*21)/100</f>
      </c>
      <c t="s">
        <v>23</v>
      </c>
    </row>
    <row r="259" spans="1:5" ht="12.75">
      <c r="A259" s="34" t="s">
        <v>50</v>
      </c>
      <c r="E259" s="35" t="s">
        <v>47</v>
      </c>
    </row>
    <row r="260" spans="1:5" ht="12.75">
      <c r="A260" s="36" t="s">
        <v>51</v>
      </c>
      <c r="E260" s="37" t="s">
        <v>1159</v>
      </c>
    </row>
    <row r="261" spans="1:5" ht="165.75">
      <c r="A261" t="s">
        <v>53</v>
      </c>
      <c r="E261" s="35" t="s">
        <v>206</v>
      </c>
    </row>
    <row r="262" spans="1:16" ht="12.75">
      <c r="A262" s="25" t="s">
        <v>45</v>
      </c>
      <c s="29" t="s">
        <v>594</v>
      </c>
      <c s="29" t="s">
        <v>625</v>
      </c>
      <c s="25" t="s">
        <v>47</v>
      </c>
      <c s="30" t="s">
        <v>626</v>
      </c>
      <c s="31" t="s">
        <v>49</v>
      </c>
      <c s="32">
        <v>1.271</v>
      </c>
      <c s="33">
        <v>0</v>
      </c>
      <c s="33">
        <f>ROUND(ROUND(H262,2)*ROUND(G262,3),2)</f>
      </c>
      <c r="O262">
        <f>(I262*21)/100</f>
      </c>
      <c t="s">
        <v>23</v>
      </c>
    </row>
    <row r="263" spans="1:5" ht="12.75">
      <c r="A263" s="34" t="s">
        <v>50</v>
      </c>
      <c r="E263" s="35" t="s">
        <v>47</v>
      </c>
    </row>
    <row r="264" spans="1:5" ht="38.25">
      <c r="A264" s="36" t="s">
        <v>51</v>
      </c>
      <c r="E264" s="37" t="s">
        <v>1160</v>
      </c>
    </row>
    <row r="265" spans="1:5" ht="165.75">
      <c r="A265" t="s">
        <v>53</v>
      </c>
      <c r="E265" s="35" t="s">
        <v>206</v>
      </c>
    </row>
    <row r="266" spans="1:18" ht="12.75" customHeight="1">
      <c r="A266" s="6" t="s">
        <v>43</v>
      </c>
      <c s="6"/>
      <c s="39" t="s">
        <v>37</v>
      </c>
      <c s="6"/>
      <c s="27" t="s">
        <v>632</v>
      </c>
      <c s="6"/>
      <c s="6"/>
      <c s="6"/>
      <c s="40">
        <f>0+Q266</f>
      </c>
      <c r="O266">
        <f>0+R266</f>
      </c>
      <c r="Q266">
        <f>0+I267+I271+I275+I279+I283+I287+I291+I295+I299</f>
      </c>
      <c>
        <f>0+O267+O271+O275+O279+O283+O287+O291+O295+O299</f>
      </c>
    </row>
    <row r="267" spans="1:16" ht="25.5">
      <c r="A267" s="25" t="s">
        <v>45</v>
      </c>
      <c s="29" t="s">
        <v>599</v>
      </c>
      <c s="29" t="s">
        <v>634</v>
      </c>
      <c s="25" t="s">
        <v>47</v>
      </c>
      <c s="30" t="s">
        <v>635</v>
      </c>
      <c s="31" t="s">
        <v>152</v>
      </c>
      <c s="32">
        <v>86.475</v>
      </c>
      <c s="33">
        <v>0</v>
      </c>
      <c s="33">
        <f>ROUND(ROUND(H267,2)*ROUND(G267,3),2)</f>
      </c>
      <c r="O267">
        <f>(I267*21)/100</f>
      </c>
      <c t="s">
        <v>23</v>
      </c>
    </row>
    <row r="268" spans="1:5" ht="12.75">
      <c r="A268" s="34" t="s">
        <v>50</v>
      </c>
      <c r="E268" s="35" t="s">
        <v>47</v>
      </c>
    </row>
    <row r="269" spans="1:5" ht="114.75">
      <c r="A269" s="36" t="s">
        <v>51</v>
      </c>
      <c r="E269" s="37" t="s">
        <v>1161</v>
      </c>
    </row>
    <row r="270" spans="1:5" ht="102">
      <c r="A270" t="s">
        <v>53</v>
      </c>
      <c r="E270" s="35" t="s">
        <v>637</v>
      </c>
    </row>
    <row r="271" spans="1:16" ht="25.5">
      <c r="A271" s="25" t="s">
        <v>45</v>
      </c>
      <c s="29" t="s">
        <v>601</v>
      </c>
      <c s="29" t="s">
        <v>639</v>
      </c>
      <c s="25" t="s">
        <v>47</v>
      </c>
      <c s="30" t="s">
        <v>640</v>
      </c>
      <c s="31" t="s">
        <v>152</v>
      </c>
      <c s="32">
        <v>17.295</v>
      </c>
      <c s="33">
        <v>0</v>
      </c>
      <c s="33">
        <f>ROUND(ROUND(H271,2)*ROUND(G271,3),2)</f>
      </c>
      <c r="O271">
        <f>(I271*21)/100</f>
      </c>
      <c t="s">
        <v>23</v>
      </c>
    </row>
    <row r="272" spans="1:5" ht="12.75">
      <c r="A272" s="34" t="s">
        <v>50</v>
      </c>
      <c r="E272" s="35" t="s">
        <v>47</v>
      </c>
    </row>
    <row r="273" spans="1:5" ht="114.75">
      <c r="A273" s="36" t="s">
        <v>51</v>
      </c>
      <c r="E273" s="37" t="s">
        <v>1162</v>
      </c>
    </row>
    <row r="274" spans="1:5" ht="102">
      <c r="A274" t="s">
        <v>53</v>
      </c>
      <c r="E274" s="35" t="s">
        <v>637</v>
      </c>
    </row>
    <row r="275" spans="1:16" ht="25.5">
      <c r="A275" s="25" t="s">
        <v>45</v>
      </c>
      <c s="29" t="s">
        <v>603</v>
      </c>
      <c s="29" t="s">
        <v>643</v>
      </c>
      <c s="25" t="s">
        <v>47</v>
      </c>
      <c s="30" t="s">
        <v>644</v>
      </c>
      <c s="31" t="s">
        <v>152</v>
      </c>
      <c s="32">
        <v>11.53</v>
      </c>
      <c s="33">
        <v>0</v>
      </c>
      <c s="33">
        <f>ROUND(ROUND(H275,2)*ROUND(G275,3),2)</f>
      </c>
      <c r="O275">
        <f>(I275*21)/100</f>
      </c>
      <c t="s">
        <v>23</v>
      </c>
    </row>
    <row r="276" spans="1:5" ht="12.75">
      <c r="A276" s="34" t="s">
        <v>50</v>
      </c>
      <c r="E276" s="35" t="s">
        <v>47</v>
      </c>
    </row>
    <row r="277" spans="1:5" ht="114.75">
      <c r="A277" s="36" t="s">
        <v>51</v>
      </c>
      <c r="E277" s="37" t="s">
        <v>1163</v>
      </c>
    </row>
    <row r="278" spans="1:5" ht="102">
      <c r="A278" t="s">
        <v>53</v>
      </c>
      <c r="E278" s="35" t="s">
        <v>637</v>
      </c>
    </row>
    <row r="279" spans="1:16" ht="12.75">
      <c r="A279" s="25" t="s">
        <v>45</v>
      </c>
      <c s="29" t="s">
        <v>608</v>
      </c>
      <c s="29" t="s">
        <v>647</v>
      </c>
      <c s="25" t="s">
        <v>47</v>
      </c>
      <c s="30" t="s">
        <v>648</v>
      </c>
      <c s="31" t="s">
        <v>152</v>
      </c>
      <c s="32">
        <v>43</v>
      </c>
      <c s="33">
        <v>0</v>
      </c>
      <c s="33">
        <f>ROUND(ROUND(H279,2)*ROUND(G279,3),2)</f>
      </c>
      <c r="O279">
        <f>(I279*21)/100</f>
      </c>
      <c t="s">
        <v>23</v>
      </c>
    </row>
    <row r="280" spans="1:5" ht="12.75">
      <c r="A280" s="34" t="s">
        <v>50</v>
      </c>
      <c r="E280" s="35" t="s">
        <v>47</v>
      </c>
    </row>
    <row r="281" spans="1:5" ht="12.75">
      <c r="A281" s="36" t="s">
        <v>51</v>
      </c>
      <c r="E281" s="37" t="s">
        <v>1164</v>
      </c>
    </row>
    <row r="282" spans="1:5" ht="102">
      <c r="A282" t="s">
        <v>53</v>
      </c>
      <c r="E282" s="35" t="s">
        <v>637</v>
      </c>
    </row>
    <row r="283" spans="1:16" ht="12.75">
      <c r="A283" s="25" t="s">
        <v>45</v>
      </c>
      <c s="29" t="s">
        <v>610</v>
      </c>
      <c s="29" t="s">
        <v>651</v>
      </c>
      <c s="25" t="s">
        <v>47</v>
      </c>
      <c s="30" t="s">
        <v>652</v>
      </c>
      <c s="31" t="s">
        <v>152</v>
      </c>
      <c s="32">
        <v>115.3</v>
      </c>
      <c s="33">
        <v>0</v>
      </c>
      <c s="33">
        <f>ROUND(ROUND(H283,2)*ROUND(G283,3),2)</f>
      </c>
      <c r="O283">
        <f>(I283*21)/100</f>
      </c>
      <c t="s">
        <v>23</v>
      </c>
    </row>
    <row r="284" spans="1:5" ht="12.75">
      <c r="A284" s="34" t="s">
        <v>50</v>
      </c>
      <c r="E284" s="35" t="s">
        <v>47</v>
      </c>
    </row>
    <row r="285" spans="1:5" ht="102">
      <c r="A285" s="36" t="s">
        <v>51</v>
      </c>
      <c r="E285" s="37" t="s">
        <v>1165</v>
      </c>
    </row>
    <row r="286" spans="1:5" ht="102">
      <c r="A286" t="s">
        <v>53</v>
      </c>
      <c r="E286" s="35" t="s">
        <v>637</v>
      </c>
    </row>
    <row r="287" spans="1:16" ht="12.75">
      <c r="A287" s="25" t="s">
        <v>45</v>
      </c>
      <c s="29" t="s">
        <v>612</v>
      </c>
      <c s="29" t="s">
        <v>655</v>
      </c>
      <c s="25" t="s">
        <v>47</v>
      </c>
      <c s="30" t="s">
        <v>656</v>
      </c>
      <c s="31" t="s">
        <v>152</v>
      </c>
      <c s="32">
        <v>11.53</v>
      </c>
      <c s="33">
        <v>0</v>
      </c>
      <c s="33">
        <f>ROUND(ROUND(H287,2)*ROUND(G287,3),2)</f>
      </c>
      <c r="O287">
        <f>(I287*21)/100</f>
      </c>
      <c t="s">
        <v>23</v>
      </c>
    </row>
    <row r="288" spans="1:5" ht="12.75">
      <c r="A288" s="34" t="s">
        <v>50</v>
      </c>
      <c r="E288" s="35" t="s">
        <v>47</v>
      </c>
    </row>
    <row r="289" spans="1:5" ht="102">
      <c r="A289" s="36" t="s">
        <v>51</v>
      </c>
      <c r="E289" s="37" t="s">
        <v>1166</v>
      </c>
    </row>
    <row r="290" spans="1:5" ht="89.25">
      <c r="A290" t="s">
        <v>53</v>
      </c>
      <c r="E290" s="35" t="s">
        <v>658</v>
      </c>
    </row>
    <row r="291" spans="1:16" ht="12.75">
      <c r="A291" s="25" t="s">
        <v>45</v>
      </c>
      <c s="29" t="s">
        <v>614</v>
      </c>
      <c s="29" t="s">
        <v>660</v>
      </c>
      <c s="25" t="s">
        <v>47</v>
      </c>
      <c s="30" t="s">
        <v>661</v>
      </c>
      <c s="31" t="s">
        <v>152</v>
      </c>
      <c s="32">
        <v>11.53</v>
      </c>
      <c s="33">
        <v>0</v>
      </c>
      <c s="33">
        <f>ROUND(ROUND(H291,2)*ROUND(G291,3),2)</f>
      </c>
      <c r="O291">
        <f>(I291*21)/100</f>
      </c>
      <c t="s">
        <v>23</v>
      </c>
    </row>
    <row r="292" spans="1:5" ht="12.75">
      <c r="A292" s="34" t="s">
        <v>50</v>
      </c>
      <c r="E292" s="35" t="s">
        <v>47</v>
      </c>
    </row>
    <row r="293" spans="1:5" ht="102">
      <c r="A293" s="36" t="s">
        <v>51</v>
      </c>
      <c r="E293" s="37" t="s">
        <v>1167</v>
      </c>
    </row>
    <row r="294" spans="1:5" ht="89.25">
      <c r="A294" t="s">
        <v>53</v>
      </c>
      <c r="E294" s="35" t="s">
        <v>658</v>
      </c>
    </row>
    <row r="295" spans="1:16" ht="12.75">
      <c r="A295" s="25" t="s">
        <v>45</v>
      </c>
      <c s="29" t="s">
        <v>616</v>
      </c>
      <c s="29" t="s">
        <v>664</v>
      </c>
      <c s="25" t="s">
        <v>47</v>
      </c>
      <c s="30" t="s">
        <v>665</v>
      </c>
      <c s="31" t="s">
        <v>110</v>
      </c>
      <c s="32">
        <v>30.225</v>
      </c>
      <c s="33">
        <v>0</v>
      </c>
      <c s="33">
        <f>ROUND(ROUND(H295,2)*ROUND(G295,3),2)</f>
      </c>
      <c r="O295">
        <f>(I295*21)/100</f>
      </c>
      <c t="s">
        <v>23</v>
      </c>
    </row>
    <row r="296" spans="1:5" ht="12.75">
      <c r="A296" s="34" t="s">
        <v>50</v>
      </c>
      <c r="E296" s="35" t="s">
        <v>47</v>
      </c>
    </row>
    <row r="297" spans="1:5" ht="12.75">
      <c r="A297" s="36" t="s">
        <v>51</v>
      </c>
      <c r="E297" s="37" t="s">
        <v>1168</v>
      </c>
    </row>
    <row r="298" spans="1:5" ht="102">
      <c r="A298" t="s">
        <v>53</v>
      </c>
      <c r="E298" s="35" t="s">
        <v>667</v>
      </c>
    </row>
    <row r="299" spans="1:16" ht="12.75">
      <c r="A299" s="25" t="s">
        <v>45</v>
      </c>
      <c s="29" t="s">
        <v>620</v>
      </c>
      <c s="29" t="s">
        <v>674</v>
      </c>
      <c s="25" t="s">
        <v>47</v>
      </c>
      <c s="30" t="s">
        <v>675</v>
      </c>
      <c s="31" t="s">
        <v>152</v>
      </c>
      <c s="32">
        <v>61</v>
      </c>
      <c s="33">
        <v>0</v>
      </c>
      <c s="33">
        <f>ROUND(ROUND(H299,2)*ROUND(G299,3),2)</f>
      </c>
      <c r="O299">
        <f>(I299*21)/100</f>
      </c>
      <c t="s">
        <v>23</v>
      </c>
    </row>
    <row r="300" spans="1:5" ht="12.75">
      <c r="A300" s="34" t="s">
        <v>50</v>
      </c>
      <c r="E300" s="35" t="s">
        <v>47</v>
      </c>
    </row>
    <row r="301" spans="1:5" ht="38.25">
      <c r="A301" s="36" t="s">
        <v>51</v>
      </c>
      <c r="E301" s="37" t="s">
        <v>1169</v>
      </c>
    </row>
    <row r="302" spans="1:5" ht="114.75">
      <c r="A302" t="s">
        <v>53</v>
      </c>
      <c r="E302" s="35" t="s">
        <v>677</v>
      </c>
    </row>
    <row r="303" spans="1:18" ht="12.75" customHeight="1">
      <c r="A303" s="6" t="s">
        <v>43</v>
      </c>
      <c s="6"/>
      <c s="39" t="s">
        <v>73</v>
      </c>
      <c s="6"/>
      <c s="27" t="s">
        <v>678</v>
      </c>
      <c s="6"/>
      <c s="6"/>
      <c s="6"/>
      <c s="40">
        <f>0+Q303</f>
      </c>
      <c r="O303">
        <f>0+R303</f>
      </c>
      <c r="Q303">
        <f>0+I304+I308+I312+I316+I320+I324+I328</f>
      </c>
      <c>
        <f>0+O304+O308+O312+O316+O320+O324+O328</f>
      </c>
    </row>
    <row r="304" spans="1:16" ht="25.5">
      <c r="A304" s="25" t="s">
        <v>45</v>
      </c>
      <c s="29" t="s">
        <v>622</v>
      </c>
      <c s="29" t="s">
        <v>680</v>
      </c>
      <c s="25" t="s">
        <v>47</v>
      </c>
      <c s="30" t="s">
        <v>681</v>
      </c>
      <c s="31" t="s">
        <v>152</v>
      </c>
      <c s="32">
        <v>55.83</v>
      </c>
      <c s="33">
        <v>0</v>
      </c>
      <c s="33">
        <f>ROUND(ROUND(H304,2)*ROUND(G304,3),2)</f>
      </c>
      <c r="O304">
        <f>(I304*21)/100</f>
      </c>
      <c t="s">
        <v>23</v>
      </c>
    </row>
    <row r="305" spans="1:5" ht="12.75">
      <c r="A305" s="34" t="s">
        <v>50</v>
      </c>
      <c r="E305" s="35" t="s">
        <v>47</v>
      </c>
    </row>
    <row r="306" spans="1:5" ht="76.5">
      <c r="A306" s="36" t="s">
        <v>51</v>
      </c>
      <c r="E306" s="37" t="s">
        <v>1170</v>
      </c>
    </row>
    <row r="307" spans="1:5" ht="204">
      <c r="A307" t="s">
        <v>53</v>
      </c>
      <c r="E307" s="35" t="s">
        <v>683</v>
      </c>
    </row>
    <row r="308" spans="1:16" ht="25.5">
      <c r="A308" s="25" t="s">
        <v>45</v>
      </c>
      <c s="29" t="s">
        <v>624</v>
      </c>
      <c s="29" t="s">
        <v>685</v>
      </c>
      <c s="25" t="s">
        <v>47</v>
      </c>
      <c s="30" t="s">
        <v>686</v>
      </c>
      <c s="31" t="s">
        <v>152</v>
      </c>
      <c s="32">
        <v>55.6</v>
      </c>
      <c s="33">
        <v>0</v>
      </c>
      <c s="33">
        <f>ROUND(ROUND(H308,2)*ROUND(G308,3),2)</f>
      </c>
      <c r="O308">
        <f>(I308*21)/100</f>
      </c>
      <c t="s">
        <v>23</v>
      </c>
    </row>
    <row r="309" spans="1:5" ht="12.75">
      <c r="A309" s="34" t="s">
        <v>50</v>
      </c>
      <c r="E309" s="35" t="s">
        <v>47</v>
      </c>
    </row>
    <row r="310" spans="1:5" ht="12.75">
      <c r="A310" s="36" t="s">
        <v>51</v>
      </c>
      <c r="E310" s="37" t="s">
        <v>1171</v>
      </c>
    </row>
    <row r="311" spans="1:5" ht="216.75">
      <c r="A311" t="s">
        <v>53</v>
      </c>
      <c r="E311" s="35" t="s">
        <v>688</v>
      </c>
    </row>
    <row r="312" spans="1:16" ht="12.75">
      <c r="A312" s="25" t="s">
        <v>45</v>
      </c>
      <c s="29" t="s">
        <v>628</v>
      </c>
      <c s="29" t="s">
        <v>690</v>
      </c>
      <c s="25" t="s">
        <v>47</v>
      </c>
      <c s="30" t="s">
        <v>691</v>
      </c>
      <c s="31" t="s">
        <v>152</v>
      </c>
      <c s="32">
        <v>20.1</v>
      </c>
      <c s="33">
        <v>0</v>
      </c>
      <c s="33">
        <f>ROUND(ROUND(H312,2)*ROUND(G312,3),2)</f>
      </c>
      <c r="O312">
        <f>(I312*21)/100</f>
      </c>
      <c t="s">
        <v>23</v>
      </c>
    </row>
    <row r="313" spans="1:5" ht="12.75">
      <c r="A313" s="34" t="s">
        <v>50</v>
      </c>
      <c r="E313" s="35" t="s">
        <v>47</v>
      </c>
    </row>
    <row r="314" spans="1:5" ht="25.5">
      <c r="A314" s="36" t="s">
        <v>51</v>
      </c>
      <c r="E314" s="37" t="s">
        <v>1172</v>
      </c>
    </row>
    <row r="315" spans="1:5" ht="63.75">
      <c r="A315" t="s">
        <v>53</v>
      </c>
      <c r="E315" s="35" t="s">
        <v>693</v>
      </c>
    </row>
    <row r="316" spans="1:16" ht="12.75">
      <c r="A316" s="25" t="s">
        <v>45</v>
      </c>
      <c s="29" t="s">
        <v>630</v>
      </c>
      <c s="29" t="s">
        <v>695</v>
      </c>
      <c s="25" t="s">
        <v>47</v>
      </c>
      <c s="30" t="s">
        <v>696</v>
      </c>
      <c s="31" t="s">
        <v>152</v>
      </c>
      <c s="32">
        <v>77.83</v>
      </c>
      <c s="33">
        <v>0</v>
      </c>
      <c s="33">
        <f>ROUND(ROUND(H316,2)*ROUND(G316,3),2)</f>
      </c>
      <c r="O316">
        <f>(I316*21)/100</f>
      </c>
      <c t="s">
        <v>23</v>
      </c>
    </row>
    <row r="317" spans="1:5" ht="12.75">
      <c r="A317" s="34" t="s">
        <v>50</v>
      </c>
      <c r="E317" s="35" t="s">
        <v>47</v>
      </c>
    </row>
    <row r="318" spans="1:5" ht="89.25">
      <c r="A318" s="36" t="s">
        <v>51</v>
      </c>
      <c r="E318" s="37" t="s">
        <v>1173</v>
      </c>
    </row>
    <row r="319" spans="1:5" ht="63.75">
      <c r="A319" t="s">
        <v>53</v>
      </c>
      <c r="E319" s="35" t="s">
        <v>693</v>
      </c>
    </row>
    <row r="320" spans="1:16" ht="12.75">
      <c r="A320" s="25" t="s">
        <v>45</v>
      </c>
      <c s="29" t="s">
        <v>633</v>
      </c>
      <c s="29" t="s">
        <v>699</v>
      </c>
      <c s="25" t="s">
        <v>47</v>
      </c>
      <c s="30" t="s">
        <v>700</v>
      </c>
      <c s="31" t="s">
        <v>152</v>
      </c>
      <c s="32">
        <v>22.32</v>
      </c>
      <c s="33">
        <v>0</v>
      </c>
      <c s="33">
        <f>ROUND(ROUND(H320,2)*ROUND(G320,3),2)</f>
      </c>
      <c r="O320">
        <f>(I320*21)/100</f>
      </c>
      <c t="s">
        <v>23</v>
      </c>
    </row>
    <row r="321" spans="1:5" ht="12.75">
      <c r="A321" s="34" t="s">
        <v>50</v>
      </c>
      <c r="E321" s="35" t="s">
        <v>47</v>
      </c>
    </row>
    <row r="322" spans="1:5" ht="25.5">
      <c r="A322" s="36" t="s">
        <v>51</v>
      </c>
      <c r="E322" s="37" t="s">
        <v>1174</v>
      </c>
    </row>
    <row r="323" spans="1:5" ht="102">
      <c r="A323" t="s">
        <v>53</v>
      </c>
      <c r="E323" s="35" t="s">
        <v>702</v>
      </c>
    </row>
    <row r="324" spans="1:16" ht="12.75">
      <c r="A324" s="25" t="s">
        <v>45</v>
      </c>
      <c s="29" t="s">
        <v>638</v>
      </c>
      <c s="29" t="s">
        <v>704</v>
      </c>
      <c s="25" t="s">
        <v>47</v>
      </c>
      <c s="30" t="s">
        <v>705</v>
      </c>
      <c s="31" t="s">
        <v>152</v>
      </c>
      <c s="32">
        <v>11.353</v>
      </c>
      <c s="33">
        <v>0</v>
      </c>
      <c s="33">
        <f>ROUND(ROUND(H324,2)*ROUND(G324,3),2)</f>
      </c>
      <c r="O324">
        <f>(I324*21)/100</f>
      </c>
      <c t="s">
        <v>23</v>
      </c>
    </row>
    <row r="325" spans="1:5" ht="12.75">
      <c r="A325" s="34" t="s">
        <v>50</v>
      </c>
      <c r="E325" s="35" t="s">
        <v>47</v>
      </c>
    </row>
    <row r="326" spans="1:5" ht="12.75">
      <c r="A326" s="36" t="s">
        <v>51</v>
      </c>
      <c r="E326" s="37" t="s">
        <v>1175</v>
      </c>
    </row>
    <row r="327" spans="1:5" ht="102">
      <c r="A327" t="s">
        <v>53</v>
      </c>
      <c r="E327" s="35" t="s">
        <v>702</v>
      </c>
    </row>
    <row r="328" spans="1:16" ht="12.75">
      <c r="A328" s="25" t="s">
        <v>45</v>
      </c>
      <c s="29" t="s">
        <v>642</v>
      </c>
      <c s="29" t="s">
        <v>708</v>
      </c>
      <c s="25" t="s">
        <v>47</v>
      </c>
      <c s="30" t="s">
        <v>709</v>
      </c>
      <c s="31" t="s">
        <v>152</v>
      </c>
      <c s="32">
        <v>7.722</v>
      </c>
      <c s="33">
        <v>0</v>
      </c>
      <c s="33">
        <f>ROUND(ROUND(H328,2)*ROUND(G328,3),2)</f>
      </c>
      <c r="O328">
        <f>(I328*21)/100</f>
      </c>
      <c t="s">
        <v>23</v>
      </c>
    </row>
    <row r="329" spans="1:5" ht="12.75">
      <c r="A329" s="34" t="s">
        <v>50</v>
      </c>
      <c r="E329" s="35" t="s">
        <v>47</v>
      </c>
    </row>
    <row r="330" spans="1:5" ht="25.5">
      <c r="A330" s="36" t="s">
        <v>51</v>
      </c>
      <c r="E330" s="37" t="s">
        <v>1176</v>
      </c>
    </row>
    <row r="331" spans="1:5" ht="102">
      <c r="A331" t="s">
        <v>53</v>
      </c>
      <c r="E331" s="35" t="s">
        <v>702</v>
      </c>
    </row>
    <row r="332" spans="1:18" ht="12.75" customHeight="1">
      <c r="A332" s="6" t="s">
        <v>43</v>
      </c>
      <c s="6"/>
      <c s="39" t="s">
        <v>78</v>
      </c>
      <c s="6"/>
      <c s="27" t="s">
        <v>239</v>
      </c>
      <c s="6"/>
      <c s="6"/>
      <c s="6"/>
      <c s="40">
        <f>0+Q332</f>
      </c>
      <c r="O332">
        <f>0+R332</f>
      </c>
      <c r="Q332">
        <f>0+I333+I337</f>
      </c>
      <c>
        <f>0+O333+O337</f>
      </c>
    </row>
    <row r="333" spans="1:16" ht="12.75">
      <c r="A333" s="25" t="s">
        <v>45</v>
      </c>
      <c s="29" t="s">
        <v>646</v>
      </c>
      <c s="29" t="s">
        <v>717</v>
      </c>
      <c s="25" t="s">
        <v>47</v>
      </c>
      <c s="30" t="s">
        <v>718</v>
      </c>
      <c s="31" t="s">
        <v>110</v>
      </c>
      <c s="32">
        <v>17.4</v>
      </c>
      <c s="33">
        <v>0</v>
      </c>
      <c s="33">
        <f>ROUND(ROUND(H333,2)*ROUND(G333,3),2)</f>
      </c>
      <c r="O333">
        <f>(I333*21)/100</f>
      </c>
      <c t="s">
        <v>23</v>
      </c>
    </row>
    <row r="334" spans="1:5" ht="12.75">
      <c r="A334" s="34" t="s">
        <v>50</v>
      </c>
      <c r="E334" s="35" t="s">
        <v>47</v>
      </c>
    </row>
    <row r="335" spans="1:5" ht="12.75">
      <c r="A335" s="36" t="s">
        <v>51</v>
      </c>
      <c r="E335" s="37" t="s">
        <v>1177</v>
      </c>
    </row>
    <row r="336" spans="1:5" ht="255">
      <c r="A336" t="s">
        <v>53</v>
      </c>
      <c r="E336" s="35" t="s">
        <v>720</v>
      </c>
    </row>
    <row r="337" spans="1:16" ht="12.75">
      <c r="A337" s="25" t="s">
        <v>45</v>
      </c>
      <c s="29" t="s">
        <v>650</v>
      </c>
      <c s="29" t="s">
        <v>1076</v>
      </c>
      <c s="25" t="s">
        <v>47</v>
      </c>
      <c s="30" t="s">
        <v>1077</v>
      </c>
      <c s="31" t="s">
        <v>110</v>
      </c>
      <c s="32">
        <v>35.8</v>
      </c>
      <c s="33">
        <v>0</v>
      </c>
      <c s="33">
        <f>ROUND(ROUND(H337,2)*ROUND(G337,3),2)</f>
      </c>
      <c r="O337">
        <f>(I337*21)/100</f>
      </c>
      <c t="s">
        <v>23</v>
      </c>
    </row>
    <row r="338" spans="1:5" ht="12.75">
      <c r="A338" s="34" t="s">
        <v>50</v>
      </c>
      <c r="E338" s="35" t="s">
        <v>47</v>
      </c>
    </row>
    <row r="339" spans="1:5" ht="12.75">
      <c r="A339" s="36" t="s">
        <v>51</v>
      </c>
      <c r="E339" s="37" t="s">
        <v>1178</v>
      </c>
    </row>
    <row r="340" spans="1:5" ht="255">
      <c r="A340" t="s">
        <v>53</v>
      </c>
      <c r="E340" s="35" t="s">
        <v>725</v>
      </c>
    </row>
    <row r="341" spans="1:18" ht="12.75" customHeight="1">
      <c r="A341" s="6" t="s">
        <v>43</v>
      </c>
      <c s="6"/>
      <c s="39" t="s">
        <v>40</v>
      </c>
      <c s="6"/>
      <c s="27" t="s">
        <v>246</v>
      </c>
      <c s="6"/>
      <c s="6"/>
      <c s="6"/>
      <c s="40">
        <f>0+Q341</f>
      </c>
      <c r="O341">
        <f>0+R341</f>
      </c>
      <c r="Q341">
        <f>0+I342+I346+I350+I354+I358+I362+I366+I370+I374+I378+I382+I386+I390+I394+I398+I402</f>
      </c>
      <c>
        <f>0+O342+O346+O350+O354+O358+O362+O366+O370+O374+O378+O382+O386+O390+O394+O398+O402</f>
      </c>
    </row>
    <row r="342" spans="1:16" ht="12.75">
      <c r="A342" s="25" t="s">
        <v>45</v>
      </c>
      <c s="29" t="s">
        <v>654</v>
      </c>
      <c s="29" t="s">
        <v>416</v>
      </c>
      <c s="25" t="s">
        <v>47</v>
      </c>
      <c s="30" t="s">
        <v>417</v>
      </c>
      <c s="31" t="s">
        <v>110</v>
      </c>
      <c s="32">
        <v>27.75</v>
      </c>
      <c s="33">
        <v>0</v>
      </c>
      <c s="33">
        <f>ROUND(ROUND(H342,2)*ROUND(G342,3),2)</f>
      </c>
      <c r="O342">
        <f>(I342*21)/100</f>
      </c>
      <c t="s">
        <v>23</v>
      </c>
    </row>
    <row r="343" spans="1:5" ht="12.75">
      <c r="A343" s="34" t="s">
        <v>50</v>
      </c>
      <c r="E343" s="35" t="s">
        <v>47</v>
      </c>
    </row>
    <row r="344" spans="1:5" ht="38.25">
      <c r="A344" s="36" t="s">
        <v>51</v>
      </c>
      <c r="E344" s="37" t="s">
        <v>1179</v>
      </c>
    </row>
    <row r="345" spans="1:5" ht="63.75">
      <c r="A345" t="s">
        <v>53</v>
      </c>
      <c r="E345" s="35" t="s">
        <v>418</v>
      </c>
    </row>
    <row r="346" spans="1:16" ht="12.75">
      <c r="A346" s="25" t="s">
        <v>45</v>
      </c>
      <c s="29" t="s">
        <v>659</v>
      </c>
      <c s="29" t="s">
        <v>741</v>
      </c>
      <c s="25" t="s">
        <v>47</v>
      </c>
      <c s="30" t="s">
        <v>742</v>
      </c>
      <c s="31" t="s">
        <v>110</v>
      </c>
      <c s="32">
        <v>27.75</v>
      </c>
      <c s="33">
        <v>0</v>
      </c>
      <c s="33">
        <f>ROUND(ROUND(H346,2)*ROUND(G346,3),2)</f>
      </c>
      <c r="O346">
        <f>(I346*21)/100</f>
      </c>
      <c t="s">
        <v>23</v>
      </c>
    </row>
    <row r="347" spans="1:5" ht="12.75">
      <c r="A347" s="34" t="s">
        <v>50</v>
      </c>
      <c r="E347" s="35" t="s">
        <v>47</v>
      </c>
    </row>
    <row r="348" spans="1:5" ht="63.75">
      <c r="A348" s="36" t="s">
        <v>51</v>
      </c>
      <c r="E348" s="37" t="s">
        <v>1180</v>
      </c>
    </row>
    <row r="349" spans="1:5" ht="89.25">
      <c r="A349" t="s">
        <v>53</v>
      </c>
      <c r="E349" s="35" t="s">
        <v>744</v>
      </c>
    </row>
    <row r="350" spans="1:16" ht="12.75">
      <c r="A350" s="25" t="s">
        <v>45</v>
      </c>
      <c s="29" t="s">
        <v>663</v>
      </c>
      <c s="29" t="s">
        <v>746</v>
      </c>
      <c s="25" t="s">
        <v>47</v>
      </c>
      <c s="30" t="s">
        <v>747</v>
      </c>
      <c s="31" t="s">
        <v>243</v>
      </c>
      <c s="32">
        <v>2</v>
      </c>
      <c s="33">
        <v>0</v>
      </c>
      <c s="33">
        <f>ROUND(ROUND(H350,2)*ROUND(G350,3),2)</f>
      </c>
      <c r="O350">
        <f>(I350*21)/100</f>
      </c>
      <c t="s">
        <v>23</v>
      </c>
    </row>
    <row r="351" spans="1:5" ht="12.75">
      <c r="A351" s="34" t="s">
        <v>50</v>
      </c>
      <c r="E351" s="35" t="s">
        <v>47</v>
      </c>
    </row>
    <row r="352" spans="1:5" ht="25.5">
      <c r="A352" s="36" t="s">
        <v>51</v>
      </c>
      <c r="E352" s="37" t="s">
        <v>1181</v>
      </c>
    </row>
    <row r="353" spans="1:5" ht="63.75">
      <c r="A353" t="s">
        <v>53</v>
      </c>
      <c r="E353" s="35" t="s">
        <v>749</v>
      </c>
    </row>
    <row r="354" spans="1:16" ht="25.5">
      <c r="A354" s="25" t="s">
        <v>45</v>
      </c>
      <c s="29" t="s">
        <v>668</v>
      </c>
      <c s="29" t="s">
        <v>263</v>
      </c>
      <c s="25" t="s">
        <v>47</v>
      </c>
      <c s="30" t="s">
        <v>264</v>
      </c>
      <c s="31" t="s">
        <v>243</v>
      </c>
      <c s="32">
        <v>2</v>
      </c>
      <c s="33">
        <v>0</v>
      </c>
      <c s="33">
        <f>ROUND(ROUND(H354,2)*ROUND(G354,3),2)</f>
      </c>
      <c r="O354">
        <f>(I354*21)/100</f>
      </c>
      <c t="s">
        <v>23</v>
      </c>
    </row>
    <row r="355" spans="1:5" ht="12.75">
      <c r="A355" s="34" t="s">
        <v>50</v>
      </c>
      <c r="E355" s="35" t="s">
        <v>47</v>
      </c>
    </row>
    <row r="356" spans="1:5" ht="38.25">
      <c r="A356" s="36" t="s">
        <v>51</v>
      </c>
      <c r="E356" s="37" t="s">
        <v>1182</v>
      </c>
    </row>
    <row r="357" spans="1:5" ht="51">
      <c r="A357" t="s">
        <v>53</v>
      </c>
      <c r="E357" s="35" t="s">
        <v>266</v>
      </c>
    </row>
    <row r="358" spans="1:16" ht="25.5">
      <c r="A358" s="25" t="s">
        <v>45</v>
      </c>
      <c s="29" t="s">
        <v>673</v>
      </c>
      <c s="29" t="s">
        <v>268</v>
      </c>
      <c s="25" t="s">
        <v>47</v>
      </c>
      <c s="30" t="s">
        <v>269</v>
      </c>
      <c s="31" t="s">
        <v>243</v>
      </c>
      <c s="32">
        <v>4</v>
      </c>
      <c s="33">
        <v>0</v>
      </c>
      <c s="33">
        <f>ROUND(ROUND(H358,2)*ROUND(G358,3),2)</f>
      </c>
      <c r="O358">
        <f>(I358*21)/100</f>
      </c>
      <c t="s">
        <v>23</v>
      </c>
    </row>
    <row r="359" spans="1:5" ht="12.75">
      <c r="A359" s="34" t="s">
        <v>50</v>
      </c>
      <c r="E359" s="35" t="s">
        <v>47</v>
      </c>
    </row>
    <row r="360" spans="1:5" ht="76.5">
      <c r="A360" s="36" t="s">
        <v>51</v>
      </c>
      <c r="E360" s="37" t="s">
        <v>1183</v>
      </c>
    </row>
    <row r="361" spans="1:5" ht="51">
      <c r="A361" t="s">
        <v>53</v>
      </c>
      <c r="E361" s="35" t="s">
        <v>271</v>
      </c>
    </row>
    <row r="362" spans="1:16" ht="25.5">
      <c r="A362" s="25" t="s">
        <v>45</v>
      </c>
      <c s="29" t="s">
        <v>679</v>
      </c>
      <c s="29" t="s">
        <v>755</v>
      </c>
      <c s="25" t="s">
        <v>47</v>
      </c>
      <c s="30" t="s">
        <v>756</v>
      </c>
      <c s="31" t="s">
        <v>243</v>
      </c>
      <c s="32">
        <v>3</v>
      </c>
      <c s="33">
        <v>0</v>
      </c>
      <c s="33">
        <f>ROUND(ROUND(H362,2)*ROUND(G362,3),2)</f>
      </c>
      <c r="O362">
        <f>(I362*21)/100</f>
      </c>
      <c t="s">
        <v>23</v>
      </c>
    </row>
    <row r="363" spans="1:5" ht="12.75">
      <c r="A363" s="34" t="s">
        <v>50</v>
      </c>
      <c r="E363" s="35" t="s">
        <v>47</v>
      </c>
    </row>
    <row r="364" spans="1:5" ht="25.5">
      <c r="A364" s="36" t="s">
        <v>51</v>
      </c>
      <c r="E364" s="37" t="s">
        <v>1184</v>
      </c>
    </row>
    <row r="365" spans="1:5" ht="76.5">
      <c r="A365" t="s">
        <v>53</v>
      </c>
      <c r="E365" s="35" t="s">
        <v>758</v>
      </c>
    </row>
    <row r="366" spans="1:16" ht="12.75">
      <c r="A366" s="25" t="s">
        <v>45</v>
      </c>
      <c s="29" t="s">
        <v>684</v>
      </c>
      <c s="29" t="s">
        <v>956</v>
      </c>
      <c s="25" t="s">
        <v>47</v>
      </c>
      <c s="30" t="s">
        <v>957</v>
      </c>
      <c s="31" t="s">
        <v>110</v>
      </c>
      <c s="32">
        <v>36.2</v>
      </c>
      <c s="33">
        <v>0</v>
      </c>
      <c s="33">
        <f>ROUND(ROUND(H366,2)*ROUND(G366,3),2)</f>
      </c>
      <c r="O366">
        <f>(I366*21)/100</f>
      </c>
      <c t="s">
        <v>23</v>
      </c>
    </row>
    <row r="367" spans="1:5" ht="12.75">
      <c r="A367" s="34" t="s">
        <v>50</v>
      </c>
      <c r="E367" s="35" t="s">
        <v>47</v>
      </c>
    </row>
    <row r="368" spans="1:5" ht="63.75">
      <c r="A368" s="36" t="s">
        <v>51</v>
      </c>
      <c r="E368" s="37" t="s">
        <v>1185</v>
      </c>
    </row>
    <row r="369" spans="1:5" ht="76.5">
      <c r="A369" t="s">
        <v>53</v>
      </c>
      <c r="E369" s="35" t="s">
        <v>276</v>
      </c>
    </row>
    <row r="370" spans="1:16" ht="12.75">
      <c r="A370" s="25" t="s">
        <v>45</v>
      </c>
      <c s="29" t="s">
        <v>689</v>
      </c>
      <c s="29" t="s">
        <v>435</v>
      </c>
      <c s="25" t="s">
        <v>47</v>
      </c>
      <c s="30" t="s">
        <v>436</v>
      </c>
      <c s="31" t="s">
        <v>110</v>
      </c>
      <c s="32">
        <v>10</v>
      </c>
      <c s="33">
        <v>0</v>
      </c>
      <c s="33">
        <f>ROUND(ROUND(H370,2)*ROUND(G370,3),2)</f>
      </c>
      <c r="O370">
        <f>(I370*21)/100</f>
      </c>
      <c t="s">
        <v>23</v>
      </c>
    </row>
    <row r="371" spans="1:5" ht="12.75">
      <c r="A371" s="34" t="s">
        <v>50</v>
      </c>
      <c r="E371" s="35" t="s">
        <v>47</v>
      </c>
    </row>
    <row r="372" spans="1:5" ht="38.25">
      <c r="A372" s="36" t="s">
        <v>51</v>
      </c>
      <c r="E372" s="37" t="s">
        <v>1092</v>
      </c>
    </row>
    <row r="373" spans="1:5" ht="76.5">
      <c r="A373" t="s">
        <v>53</v>
      </c>
      <c r="E373" s="35" t="s">
        <v>276</v>
      </c>
    </row>
    <row r="374" spans="1:16" ht="12.75">
      <c r="A374" s="25" t="s">
        <v>45</v>
      </c>
      <c s="29" t="s">
        <v>694</v>
      </c>
      <c s="29" t="s">
        <v>282</v>
      </c>
      <c s="25" t="s">
        <v>47</v>
      </c>
      <c s="30" t="s">
        <v>283</v>
      </c>
      <c s="31" t="s">
        <v>110</v>
      </c>
      <c s="32">
        <v>54.5</v>
      </c>
      <c s="33">
        <v>0</v>
      </c>
      <c s="33">
        <f>ROUND(ROUND(H374,2)*ROUND(G374,3),2)</f>
      </c>
      <c r="O374">
        <f>(I374*21)/100</f>
      </c>
      <c t="s">
        <v>23</v>
      </c>
    </row>
    <row r="375" spans="1:5" ht="12.75">
      <c r="A375" s="34" t="s">
        <v>50</v>
      </c>
      <c r="E375" s="35" t="s">
        <v>47</v>
      </c>
    </row>
    <row r="376" spans="1:5" ht="63.75">
      <c r="A376" s="36" t="s">
        <v>51</v>
      </c>
      <c r="E376" s="37" t="s">
        <v>1186</v>
      </c>
    </row>
    <row r="377" spans="1:5" ht="63.75">
      <c r="A377" t="s">
        <v>53</v>
      </c>
      <c r="E377" s="35" t="s">
        <v>285</v>
      </c>
    </row>
    <row r="378" spans="1:16" ht="12.75">
      <c r="A378" s="25" t="s">
        <v>45</v>
      </c>
      <c s="29" t="s">
        <v>698</v>
      </c>
      <c s="29" t="s">
        <v>287</v>
      </c>
      <c s="25" t="s">
        <v>47</v>
      </c>
      <c s="30" t="s">
        <v>288</v>
      </c>
      <c s="31" t="s">
        <v>110</v>
      </c>
      <c s="32">
        <v>54.5</v>
      </c>
      <c s="33">
        <v>0</v>
      </c>
      <c s="33">
        <f>ROUND(ROUND(H378,2)*ROUND(G378,3),2)</f>
      </c>
      <c r="O378">
        <f>(I378*21)/100</f>
      </c>
      <c t="s">
        <v>23</v>
      </c>
    </row>
    <row r="379" spans="1:5" ht="12.75">
      <c r="A379" s="34" t="s">
        <v>50</v>
      </c>
      <c r="E379" s="35" t="s">
        <v>47</v>
      </c>
    </row>
    <row r="380" spans="1:5" ht="63.75">
      <c r="A380" s="36" t="s">
        <v>51</v>
      </c>
      <c r="E380" s="37" t="s">
        <v>1186</v>
      </c>
    </row>
    <row r="381" spans="1:5" ht="76.5">
      <c r="A381" t="s">
        <v>53</v>
      </c>
      <c r="E381" s="35" t="s">
        <v>290</v>
      </c>
    </row>
    <row r="382" spans="1:16" ht="12.75">
      <c r="A382" s="25" t="s">
        <v>45</v>
      </c>
      <c s="29" t="s">
        <v>703</v>
      </c>
      <c s="29" t="s">
        <v>783</v>
      </c>
      <c s="25" t="s">
        <v>47</v>
      </c>
      <c s="30" t="s">
        <v>784</v>
      </c>
      <c s="31" t="s">
        <v>152</v>
      </c>
      <c s="32">
        <v>61</v>
      </c>
      <c s="33">
        <v>0</v>
      </c>
      <c s="33">
        <f>ROUND(ROUND(H382,2)*ROUND(G382,3),2)</f>
      </c>
      <c r="O382">
        <f>(I382*21)/100</f>
      </c>
      <c t="s">
        <v>23</v>
      </c>
    </row>
    <row r="383" spans="1:5" ht="12.75">
      <c r="A383" s="34" t="s">
        <v>50</v>
      </c>
      <c r="E383" s="35" t="s">
        <v>47</v>
      </c>
    </row>
    <row r="384" spans="1:5" ht="12.75">
      <c r="A384" s="36" t="s">
        <v>51</v>
      </c>
      <c r="E384" s="37" t="s">
        <v>1187</v>
      </c>
    </row>
    <row r="385" spans="1:5" ht="63.75">
      <c r="A385" t="s">
        <v>53</v>
      </c>
      <c r="E385" s="35" t="s">
        <v>786</v>
      </c>
    </row>
    <row r="386" spans="1:16" ht="12.75">
      <c r="A386" s="25" t="s">
        <v>45</v>
      </c>
      <c s="29" t="s">
        <v>707</v>
      </c>
      <c s="29" t="s">
        <v>788</v>
      </c>
      <c s="25" t="s">
        <v>47</v>
      </c>
      <c s="30" t="s">
        <v>789</v>
      </c>
      <c s="31" t="s">
        <v>152</v>
      </c>
      <c s="32">
        <v>57.65</v>
      </c>
      <c s="33">
        <v>0</v>
      </c>
      <c s="33">
        <f>ROUND(ROUND(H386,2)*ROUND(G386,3),2)</f>
      </c>
      <c r="O386">
        <f>(I386*21)/100</f>
      </c>
      <c t="s">
        <v>23</v>
      </c>
    </row>
    <row r="387" spans="1:5" ht="12.75">
      <c r="A387" s="34" t="s">
        <v>50</v>
      </c>
      <c r="E387" s="35" t="s">
        <v>47</v>
      </c>
    </row>
    <row r="388" spans="1:5" ht="102">
      <c r="A388" s="36" t="s">
        <v>51</v>
      </c>
      <c r="E388" s="37" t="s">
        <v>1188</v>
      </c>
    </row>
    <row r="389" spans="1:5" ht="63.75">
      <c r="A389" t="s">
        <v>53</v>
      </c>
      <c r="E389" s="35" t="s">
        <v>786</v>
      </c>
    </row>
    <row r="390" spans="1:16" ht="12.75">
      <c r="A390" s="25" t="s">
        <v>45</v>
      </c>
      <c s="29" t="s">
        <v>711</v>
      </c>
      <c s="29" t="s">
        <v>792</v>
      </c>
      <c s="25" t="s">
        <v>47</v>
      </c>
      <c s="30" t="s">
        <v>793</v>
      </c>
      <c s="31" t="s">
        <v>152</v>
      </c>
      <c s="32">
        <v>57.65</v>
      </c>
      <c s="33">
        <v>0</v>
      </c>
      <c s="33">
        <f>ROUND(ROUND(H390,2)*ROUND(G390,3),2)</f>
      </c>
      <c r="O390">
        <f>(I390*21)/100</f>
      </c>
      <c t="s">
        <v>23</v>
      </c>
    </row>
    <row r="391" spans="1:5" ht="12.75">
      <c r="A391" s="34" t="s">
        <v>50</v>
      </c>
      <c r="E391" s="35" t="s">
        <v>47</v>
      </c>
    </row>
    <row r="392" spans="1:5" ht="102">
      <c r="A392" s="36" t="s">
        <v>51</v>
      </c>
      <c r="E392" s="37" t="s">
        <v>1189</v>
      </c>
    </row>
    <row r="393" spans="1:5" ht="63.75">
      <c r="A393" t="s">
        <v>53</v>
      </c>
      <c r="E393" s="35" t="s">
        <v>786</v>
      </c>
    </row>
    <row r="394" spans="1:16" ht="12.75">
      <c r="A394" s="25" t="s">
        <v>45</v>
      </c>
      <c s="29" t="s">
        <v>716</v>
      </c>
      <c s="29" t="s">
        <v>795</v>
      </c>
      <c s="25" t="s">
        <v>47</v>
      </c>
      <c s="30" t="s">
        <v>796</v>
      </c>
      <c s="31" t="s">
        <v>49</v>
      </c>
      <c s="32">
        <v>17.703</v>
      </c>
      <c s="33">
        <v>0</v>
      </c>
      <c s="33">
        <f>ROUND(ROUND(H394,2)*ROUND(G394,3),2)</f>
      </c>
      <c r="O394">
        <f>(I394*21)/100</f>
      </c>
      <c t="s">
        <v>23</v>
      </c>
    </row>
    <row r="395" spans="1:5" ht="12.75">
      <c r="A395" s="34" t="s">
        <v>50</v>
      </c>
      <c r="E395" s="35" t="s">
        <v>47</v>
      </c>
    </row>
    <row r="396" spans="1:5" ht="102">
      <c r="A396" s="36" t="s">
        <v>51</v>
      </c>
      <c r="E396" s="37" t="s">
        <v>1190</v>
      </c>
    </row>
    <row r="397" spans="1:5" ht="114.75">
      <c r="A397" t="s">
        <v>53</v>
      </c>
      <c r="E397" s="35" t="s">
        <v>798</v>
      </c>
    </row>
    <row r="398" spans="1:16" ht="12.75">
      <c r="A398" s="25" t="s">
        <v>45</v>
      </c>
      <c s="29" t="s">
        <v>721</v>
      </c>
      <c s="29" t="s">
        <v>805</v>
      </c>
      <c s="25" t="s">
        <v>47</v>
      </c>
      <c s="30" t="s">
        <v>806</v>
      </c>
      <c s="31" t="s">
        <v>49</v>
      </c>
      <c s="32">
        <v>3.879</v>
      </c>
      <c s="33">
        <v>0</v>
      </c>
      <c s="33">
        <f>ROUND(ROUND(H398,2)*ROUND(G398,3),2)</f>
      </c>
      <c r="O398">
        <f>(I398*21)/100</f>
      </c>
      <c t="s">
        <v>23</v>
      </c>
    </row>
    <row r="399" spans="1:5" ht="12.75">
      <c r="A399" s="34" t="s">
        <v>50</v>
      </c>
      <c r="E399" s="35" t="s">
        <v>47</v>
      </c>
    </row>
    <row r="400" spans="1:5" ht="51">
      <c r="A400" s="36" t="s">
        <v>51</v>
      </c>
      <c r="E400" s="37" t="s">
        <v>1191</v>
      </c>
    </row>
    <row r="401" spans="1:5" ht="89.25">
      <c r="A401" t="s">
        <v>53</v>
      </c>
      <c r="E401" s="35" t="s">
        <v>808</v>
      </c>
    </row>
    <row r="402" spans="1:16" ht="12.75">
      <c r="A402" s="25" t="s">
        <v>45</v>
      </c>
      <c s="29" t="s">
        <v>726</v>
      </c>
      <c s="29" t="s">
        <v>810</v>
      </c>
      <c s="25" t="s">
        <v>47</v>
      </c>
      <c s="30" t="s">
        <v>811</v>
      </c>
      <c s="31" t="s">
        <v>152</v>
      </c>
      <c s="32">
        <v>39.4</v>
      </c>
      <c s="33">
        <v>0</v>
      </c>
      <c s="33">
        <f>ROUND(ROUND(H402,2)*ROUND(G402,3),2)</f>
      </c>
      <c r="O402">
        <f>(I402*21)/100</f>
      </c>
      <c t="s">
        <v>23</v>
      </c>
    </row>
    <row r="403" spans="1:5" ht="12.75">
      <c r="A403" s="34" t="s">
        <v>50</v>
      </c>
      <c r="E403" s="35" t="s">
        <v>47</v>
      </c>
    </row>
    <row r="404" spans="1:5" ht="51">
      <c r="A404" s="36" t="s">
        <v>51</v>
      </c>
      <c r="E404" s="37" t="s">
        <v>1192</v>
      </c>
    </row>
    <row r="405" spans="1:5" ht="89.25">
      <c r="A405" t="s">
        <v>53</v>
      </c>
      <c r="E405"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0+O8+O73+O166+O215+O240+O293+O358+O403+O444+O453</f>
      </c>
      <c t="s">
        <v>22</v>
      </c>
    </row>
    <row r="3" spans="1:16" ht="15" customHeight="1">
      <c r="A3" t="s">
        <v>12</v>
      </c>
      <c s="12" t="s">
        <v>14</v>
      </c>
      <c s="13" t="s">
        <v>15</v>
      </c>
      <c s="1"/>
      <c s="14" t="s">
        <v>16</v>
      </c>
      <c s="1"/>
      <c s="9"/>
      <c s="8" t="s">
        <v>1193</v>
      </c>
      <c s="41">
        <f>0+I8+I73+I166+I215+I240+I293+I358+I403+I444+I453</f>
      </c>
      <c r="O3" t="s">
        <v>19</v>
      </c>
      <c t="s">
        <v>23</v>
      </c>
    </row>
    <row r="4" spans="1:16" ht="15" customHeight="1">
      <c r="A4" t="s">
        <v>17</v>
      </c>
      <c s="16" t="s">
        <v>18</v>
      </c>
      <c s="17" t="s">
        <v>1193</v>
      </c>
      <c s="6"/>
      <c s="18" t="s">
        <v>1194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f>
      </c>
      <c>
        <f>0+O9+O13+O17+O21+O25+O29+O33+O37+O41+O45+O49+O53+O57+O61+O65+O69</f>
      </c>
    </row>
    <row r="9" spans="1:16" ht="12.75">
      <c r="A9" s="25" t="s">
        <v>45</v>
      </c>
      <c s="29" t="s">
        <v>29</v>
      </c>
      <c s="29" t="s">
        <v>46</v>
      </c>
      <c s="25" t="s">
        <v>47</v>
      </c>
      <c s="30" t="s">
        <v>48</v>
      </c>
      <c s="31" t="s">
        <v>49</v>
      </c>
      <c s="32">
        <v>377.262</v>
      </c>
      <c s="33">
        <v>0</v>
      </c>
      <c s="33">
        <f>ROUND(ROUND(H9,2)*ROUND(G9,3),2)</f>
      </c>
      <c r="O9">
        <f>(I9*21)/100</f>
      </c>
      <c t="s">
        <v>23</v>
      </c>
    </row>
    <row r="10" spans="1:5" ht="12.75">
      <c r="A10" s="34" t="s">
        <v>50</v>
      </c>
      <c r="E10" s="35" t="s">
        <v>47</v>
      </c>
    </row>
    <row r="11" spans="1:5" ht="165.75">
      <c r="A11" s="36" t="s">
        <v>51</v>
      </c>
      <c r="E11" s="37" t="s">
        <v>1195</v>
      </c>
    </row>
    <row r="12" spans="1:5" ht="51">
      <c r="A12" t="s">
        <v>53</v>
      </c>
      <c r="E12" s="35" t="s">
        <v>54</v>
      </c>
    </row>
    <row r="13" spans="1:16" ht="12.75">
      <c r="A13" s="25" t="s">
        <v>45</v>
      </c>
      <c s="29" t="s">
        <v>23</v>
      </c>
      <c s="29" t="s">
        <v>300</v>
      </c>
      <c s="25" t="s">
        <v>47</v>
      </c>
      <c s="30" t="s">
        <v>301</v>
      </c>
      <c s="31" t="s">
        <v>57</v>
      </c>
      <c s="32">
        <v>219.852</v>
      </c>
      <c s="33">
        <v>0</v>
      </c>
      <c s="33">
        <f>ROUND(ROUND(H13,2)*ROUND(G13,3),2)</f>
      </c>
      <c r="O13">
        <f>(I13*21)/100</f>
      </c>
      <c t="s">
        <v>23</v>
      </c>
    </row>
    <row r="14" spans="1:5" ht="12.75">
      <c r="A14" s="34" t="s">
        <v>50</v>
      </c>
      <c r="E14" s="35" t="s">
        <v>47</v>
      </c>
    </row>
    <row r="15" spans="1:5" ht="242.25">
      <c r="A15" s="36" t="s">
        <v>51</v>
      </c>
      <c r="E15" s="37" t="s">
        <v>1196</v>
      </c>
    </row>
    <row r="16" spans="1:5" ht="51">
      <c r="A16" t="s">
        <v>53</v>
      </c>
      <c r="E16" s="35" t="s">
        <v>54</v>
      </c>
    </row>
    <row r="17" spans="1:16" ht="12.75">
      <c r="A17" s="25" t="s">
        <v>45</v>
      </c>
      <c s="29" t="s">
        <v>22</v>
      </c>
      <c s="29" t="s">
        <v>55</v>
      </c>
      <c s="25" t="s">
        <v>47</v>
      </c>
      <c s="30" t="s">
        <v>56</v>
      </c>
      <c s="31" t="s">
        <v>57</v>
      </c>
      <c s="32">
        <v>109.463</v>
      </c>
      <c s="33">
        <v>0</v>
      </c>
      <c s="33">
        <f>ROUND(ROUND(H17,2)*ROUND(G17,3),2)</f>
      </c>
      <c r="O17">
        <f>(I17*21)/100</f>
      </c>
      <c t="s">
        <v>23</v>
      </c>
    </row>
    <row r="18" spans="1:5" ht="12.75">
      <c r="A18" s="34" t="s">
        <v>50</v>
      </c>
      <c r="E18" s="35" t="s">
        <v>47</v>
      </c>
    </row>
    <row r="19" spans="1:5" ht="153">
      <c r="A19" s="36" t="s">
        <v>51</v>
      </c>
      <c r="E19" s="37" t="s">
        <v>1197</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229.5">
      <c r="A23" s="36" t="s">
        <v>51</v>
      </c>
      <c r="E23" s="37" t="s">
        <v>1198</v>
      </c>
    </row>
    <row r="24" spans="1:5" ht="51">
      <c r="A24" t="s">
        <v>53</v>
      </c>
      <c r="E24" s="35" t="s">
        <v>63</v>
      </c>
    </row>
    <row r="25" spans="1:16" ht="12.75">
      <c r="A25" s="25" t="s">
        <v>45</v>
      </c>
      <c s="29" t="s">
        <v>35</v>
      </c>
      <c s="29" t="s">
        <v>64</v>
      </c>
      <c s="25" t="s">
        <v>29</v>
      </c>
      <c s="30" t="s">
        <v>65</v>
      </c>
      <c s="31" t="s">
        <v>61</v>
      </c>
      <c s="32">
        <v>1</v>
      </c>
      <c s="33">
        <v>0</v>
      </c>
      <c s="33">
        <f>ROUND(ROUND(H25,2)*ROUND(G25,3),2)</f>
      </c>
      <c r="O25">
        <f>(I25*21)/100</f>
      </c>
      <c t="s">
        <v>23</v>
      </c>
    </row>
    <row r="26" spans="1:5" ht="12.75">
      <c r="A26" s="34" t="s">
        <v>50</v>
      </c>
      <c r="E26" s="35" t="s">
        <v>47</v>
      </c>
    </row>
    <row r="27" spans="1:5" ht="178.5">
      <c r="A27" s="36" t="s">
        <v>51</v>
      </c>
      <c r="E27" s="37" t="s">
        <v>1199</v>
      </c>
    </row>
    <row r="28" spans="1:5" ht="51">
      <c r="A28" t="s">
        <v>53</v>
      </c>
      <c r="E28" s="35" t="s">
        <v>67</v>
      </c>
    </row>
    <row r="29" spans="1:16" ht="12.75">
      <c r="A29" s="25" t="s">
        <v>45</v>
      </c>
      <c s="29" t="s">
        <v>37</v>
      </c>
      <c s="29" t="s">
        <v>64</v>
      </c>
      <c s="25" t="s">
        <v>23</v>
      </c>
      <c s="30" t="s">
        <v>65</v>
      </c>
      <c s="31" t="s">
        <v>61</v>
      </c>
      <c s="32">
        <v>1</v>
      </c>
      <c s="33">
        <v>0</v>
      </c>
      <c s="33">
        <f>ROUND(ROUND(H29,2)*ROUND(G29,3),2)</f>
      </c>
      <c r="O29">
        <f>(I29*21)/100</f>
      </c>
      <c t="s">
        <v>23</v>
      </c>
    </row>
    <row r="30" spans="1:5" ht="12.75">
      <c r="A30" s="34" t="s">
        <v>50</v>
      </c>
      <c r="E30" s="35" t="s">
        <v>47</v>
      </c>
    </row>
    <row r="31" spans="1:5" ht="165.75">
      <c r="A31" s="36" t="s">
        <v>51</v>
      </c>
      <c r="E31" s="37" t="s">
        <v>1200</v>
      </c>
    </row>
    <row r="32" spans="1:5" ht="51">
      <c r="A32" t="s">
        <v>53</v>
      </c>
      <c r="E32" s="35" t="s">
        <v>67</v>
      </c>
    </row>
    <row r="33" spans="1:16" ht="12.75">
      <c r="A33" s="25" t="s">
        <v>45</v>
      </c>
      <c s="29" t="s">
        <v>73</v>
      </c>
      <c s="29" t="s">
        <v>68</v>
      </c>
      <c s="25" t="s">
        <v>47</v>
      </c>
      <c s="30" t="s">
        <v>69</v>
      </c>
      <c s="31" t="s">
        <v>61</v>
      </c>
      <c s="32">
        <v>1</v>
      </c>
      <c s="33">
        <v>0</v>
      </c>
      <c s="33">
        <f>ROUND(ROUND(H33,2)*ROUND(G33,3),2)</f>
      </c>
      <c r="O33">
        <f>(I33*21)/100</f>
      </c>
      <c t="s">
        <v>23</v>
      </c>
    </row>
    <row r="34" spans="1:5" ht="12.75">
      <c r="A34" s="34" t="s">
        <v>50</v>
      </c>
      <c r="E34" s="35" t="s">
        <v>47</v>
      </c>
    </row>
    <row r="35" spans="1:5" ht="140.25">
      <c r="A35" s="36" t="s">
        <v>51</v>
      </c>
      <c r="E35" s="37" t="s">
        <v>1201</v>
      </c>
    </row>
    <row r="36" spans="1:5" ht="51">
      <c r="A36" t="s">
        <v>53</v>
      </c>
      <c r="E36" s="35" t="s">
        <v>71</v>
      </c>
    </row>
    <row r="37" spans="1:16" ht="12.75">
      <c r="A37" s="25" t="s">
        <v>45</v>
      </c>
      <c s="29" t="s">
        <v>78</v>
      </c>
      <c s="29" t="s">
        <v>319</v>
      </c>
      <c s="25" t="s">
        <v>307</v>
      </c>
      <c s="30" t="s">
        <v>320</v>
      </c>
      <c s="31" t="s">
        <v>61</v>
      </c>
      <c s="32">
        <v>1</v>
      </c>
      <c s="33">
        <v>0</v>
      </c>
      <c s="33">
        <f>ROUND(ROUND(H37,2)*ROUND(G37,3),2)</f>
      </c>
      <c r="O37">
        <f>(I37*21)/100</f>
      </c>
      <c t="s">
        <v>23</v>
      </c>
    </row>
    <row r="38" spans="1:5" ht="12.75">
      <c r="A38" s="34" t="s">
        <v>50</v>
      </c>
      <c r="E38" s="35" t="s">
        <v>47</v>
      </c>
    </row>
    <row r="39" spans="1:5" ht="51">
      <c r="A39" s="36" t="s">
        <v>51</v>
      </c>
      <c r="E39" s="37" t="s">
        <v>321</v>
      </c>
    </row>
    <row r="40" spans="1:5" ht="51">
      <c r="A40" t="s">
        <v>53</v>
      </c>
      <c r="E40" s="35" t="s">
        <v>71</v>
      </c>
    </row>
    <row r="41" spans="1:16" ht="12.75">
      <c r="A41" s="25" t="s">
        <v>45</v>
      </c>
      <c s="29" t="s">
        <v>40</v>
      </c>
      <c s="29" t="s">
        <v>451</v>
      </c>
      <c s="25" t="s">
        <v>47</v>
      </c>
      <c s="30" t="s">
        <v>452</v>
      </c>
      <c s="31" t="s">
        <v>243</v>
      </c>
      <c s="32">
        <v>1</v>
      </c>
      <c s="33">
        <v>0</v>
      </c>
      <c s="33">
        <f>ROUND(ROUND(H41,2)*ROUND(G41,3),2)</f>
      </c>
      <c r="O41">
        <f>(I41*21)/100</f>
      </c>
      <c t="s">
        <v>23</v>
      </c>
    </row>
    <row r="42" spans="1:5" ht="12.75">
      <c r="A42" s="34" t="s">
        <v>50</v>
      </c>
      <c r="E42" s="35" t="s">
        <v>47</v>
      </c>
    </row>
    <row r="43" spans="1:5" ht="51">
      <c r="A43" s="36" t="s">
        <v>51</v>
      </c>
      <c r="E43" s="37" t="s">
        <v>1202</v>
      </c>
    </row>
    <row r="44" spans="1:5" ht="51">
      <c r="A44" t="s">
        <v>53</v>
      </c>
      <c r="E44" s="35" t="s">
        <v>71</v>
      </c>
    </row>
    <row r="45" spans="1:16" ht="12.75">
      <c r="A45" s="25" t="s">
        <v>45</v>
      </c>
      <c s="29" t="s">
        <v>42</v>
      </c>
      <c s="29" t="s">
        <v>82</v>
      </c>
      <c s="25" t="s">
        <v>29</v>
      </c>
      <c s="30" t="s">
        <v>83</v>
      </c>
      <c s="31" t="s">
        <v>61</v>
      </c>
      <c s="32">
        <v>1</v>
      </c>
      <c s="33">
        <v>0</v>
      </c>
      <c s="33">
        <f>ROUND(ROUND(H45,2)*ROUND(G45,3),2)</f>
      </c>
      <c r="O45">
        <f>(I45*21)/100</f>
      </c>
      <c t="s">
        <v>23</v>
      </c>
    </row>
    <row r="46" spans="1:5" ht="12.75">
      <c r="A46" s="34" t="s">
        <v>50</v>
      </c>
      <c r="E46" s="35" t="s">
        <v>47</v>
      </c>
    </row>
    <row r="47" spans="1:5" ht="63.75">
      <c r="A47" s="36" t="s">
        <v>51</v>
      </c>
      <c r="E47" s="37" t="s">
        <v>821</v>
      </c>
    </row>
    <row r="48" spans="1:5" ht="51">
      <c r="A48" t="s">
        <v>53</v>
      </c>
      <c r="E48" s="35" t="s">
        <v>71</v>
      </c>
    </row>
    <row r="49" spans="1:16" ht="12.75">
      <c r="A49" s="25" t="s">
        <v>45</v>
      </c>
      <c s="29" t="s">
        <v>88</v>
      </c>
      <c s="29" t="s">
        <v>82</v>
      </c>
      <c s="25" t="s">
        <v>23</v>
      </c>
      <c s="30" t="s">
        <v>83</v>
      </c>
      <c s="31" t="s">
        <v>61</v>
      </c>
      <c s="32">
        <v>1</v>
      </c>
      <c s="33">
        <v>0</v>
      </c>
      <c s="33">
        <f>ROUND(ROUND(H49,2)*ROUND(G49,3),2)</f>
      </c>
      <c r="O49">
        <f>(I49*21)/100</f>
      </c>
      <c t="s">
        <v>23</v>
      </c>
    </row>
    <row r="50" spans="1:5" ht="12.75">
      <c r="A50" s="34" t="s">
        <v>50</v>
      </c>
      <c r="E50" s="35" t="s">
        <v>47</v>
      </c>
    </row>
    <row r="51" spans="1:5" ht="63.75">
      <c r="A51" s="36" t="s">
        <v>51</v>
      </c>
      <c r="E51" s="37" t="s">
        <v>1203</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76.5">
      <c r="A55" s="36" t="s">
        <v>51</v>
      </c>
      <c r="E55" s="37" t="s">
        <v>1204</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1000</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89</v>
      </c>
      <c s="25" t="s">
        <v>22</v>
      </c>
      <c s="30" t="s">
        <v>90</v>
      </c>
      <c s="31" t="s">
        <v>61</v>
      </c>
      <c s="32">
        <v>1</v>
      </c>
      <c s="33">
        <v>0</v>
      </c>
      <c s="33">
        <f>ROUND(ROUND(H65,2)*ROUND(G65,3),2)</f>
      </c>
      <c r="O65">
        <f>(I65*21)/100</f>
      </c>
      <c t="s">
        <v>23</v>
      </c>
    </row>
    <row r="66" spans="1:5" ht="12.75">
      <c r="A66" s="34" t="s">
        <v>50</v>
      </c>
      <c r="E66" s="35" t="s">
        <v>47</v>
      </c>
    </row>
    <row r="67" spans="1:5" ht="63.75">
      <c r="A67" s="36" t="s">
        <v>51</v>
      </c>
      <c r="E67" s="37" t="s">
        <v>1205</v>
      </c>
    </row>
    <row r="68" spans="1:5" ht="51">
      <c r="A68" t="s">
        <v>53</v>
      </c>
      <c r="E68" s="35" t="s">
        <v>71</v>
      </c>
    </row>
    <row r="69" spans="1:16" ht="12.75">
      <c r="A69" s="25" t="s">
        <v>45</v>
      </c>
      <c s="29" t="s">
        <v>112</v>
      </c>
      <c s="29" t="s">
        <v>325</v>
      </c>
      <c s="25" t="s">
        <v>47</v>
      </c>
      <c s="30" t="s">
        <v>326</v>
      </c>
      <c s="31" t="s">
        <v>243</v>
      </c>
      <c s="32">
        <v>1</v>
      </c>
      <c s="33">
        <v>0</v>
      </c>
      <c s="33">
        <f>ROUND(ROUND(H69,2)*ROUND(G69,3),2)</f>
      </c>
      <c r="O69">
        <f>(I69*21)/100</f>
      </c>
      <c t="s">
        <v>23</v>
      </c>
    </row>
    <row r="70" spans="1:5" ht="12.75">
      <c r="A70" s="34" t="s">
        <v>50</v>
      </c>
      <c r="E70" s="35" t="s">
        <v>47</v>
      </c>
    </row>
    <row r="71" spans="1:5" ht="63.75">
      <c r="A71" s="36" t="s">
        <v>51</v>
      </c>
      <c r="E71" s="37" t="s">
        <v>1206</v>
      </c>
    </row>
    <row r="72" spans="1:5" ht="76.5">
      <c r="A72" t="s">
        <v>53</v>
      </c>
      <c r="E72" s="35" t="s">
        <v>328</v>
      </c>
    </row>
    <row r="73" spans="1:18" ht="12.75" customHeight="1">
      <c r="A73" s="6" t="s">
        <v>43</v>
      </c>
      <c s="6"/>
      <c s="39" t="s">
        <v>29</v>
      </c>
      <c s="6"/>
      <c s="27" t="s">
        <v>92</v>
      </c>
      <c s="6"/>
      <c s="6"/>
      <c s="6"/>
      <c s="40">
        <f>0+Q73</f>
      </c>
      <c r="O73">
        <f>0+R73</f>
      </c>
      <c r="Q73">
        <f>0+I74+I78+I82+I86+I90+I94+I98+I102+I106+I110+I114+I118+I122+I126+I130+I134+I138+I142+I146+I150+I154+I158+I162</f>
      </c>
      <c>
        <f>0+O74+O78+O82+O86+O90+O94+O98+O102+O106+O110+O114+O118+O122+O126+O130+O134+O138+O142+O146+O150+O154+O158+O162</f>
      </c>
    </row>
    <row r="74" spans="1:16" ht="12.75">
      <c r="A74" s="25" t="s">
        <v>45</v>
      </c>
      <c s="29" t="s">
        <v>116</v>
      </c>
      <c s="29" t="s">
        <v>329</v>
      </c>
      <c s="25" t="s">
        <v>47</v>
      </c>
      <c s="30" t="s">
        <v>330</v>
      </c>
      <c s="31" t="s">
        <v>152</v>
      </c>
      <c s="32">
        <v>50</v>
      </c>
      <c s="33">
        <v>0</v>
      </c>
      <c s="33">
        <f>ROUND(ROUND(H74,2)*ROUND(G74,3),2)</f>
      </c>
      <c r="O74">
        <f>(I74*21)/100</f>
      </c>
      <c t="s">
        <v>23</v>
      </c>
    </row>
    <row r="75" spans="1:5" ht="12.75">
      <c r="A75" s="34" t="s">
        <v>50</v>
      </c>
      <c r="E75" s="35" t="s">
        <v>47</v>
      </c>
    </row>
    <row r="76" spans="1:5" ht="89.25">
      <c r="A76" s="36" t="s">
        <v>51</v>
      </c>
      <c r="E76" s="37" t="s">
        <v>1207</v>
      </c>
    </row>
    <row r="77" spans="1:5" ht="51">
      <c r="A77" t="s">
        <v>53</v>
      </c>
      <c r="E77" s="35" t="s">
        <v>332</v>
      </c>
    </row>
    <row r="78" spans="1:16" ht="25.5">
      <c r="A78" s="25" t="s">
        <v>45</v>
      </c>
      <c s="29" t="s">
        <v>121</v>
      </c>
      <c s="29" t="s">
        <v>99</v>
      </c>
      <c s="25" t="s">
        <v>47</v>
      </c>
      <c s="30" t="s">
        <v>100</v>
      </c>
      <c s="31" t="s">
        <v>49</v>
      </c>
      <c s="32">
        <v>241.744</v>
      </c>
      <c s="33">
        <v>0</v>
      </c>
      <c s="33">
        <f>ROUND(ROUND(H78,2)*ROUND(G78,3),2)</f>
      </c>
      <c r="O78">
        <f>(I78*21)/100</f>
      </c>
      <c t="s">
        <v>23</v>
      </c>
    </row>
    <row r="79" spans="1:5" ht="12.75">
      <c r="A79" s="34" t="s">
        <v>50</v>
      </c>
      <c r="E79" s="35" t="s">
        <v>47</v>
      </c>
    </row>
    <row r="80" spans="1:5" ht="114.75">
      <c r="A80" s="36" t="s">
        <v>51</v>
      </c>
      <c r="E80" s="37" t="s">
        <v>1208</v>
      </c>
    </row>
    <row r="81" spans="1:5" ht="89.25">
      <c r="A81" t="s">
        <v>53</v>
      </c>
      <c r="E81" s="35" t="s">
        <v>102</v>
      </c>
    </row>
    <row r="82" spans="1:16" ht="12.75">
      <c r="A82" s="25" t="s">
        <v>45</v>
      </c>
      <c s="29" t="s">
        <v>126</v>
      </c>
      <c s="29" t="s">
        <v>334</v>
      </c>
      <c s="25" t="s">
        <v>47</v>
      </c>
      <c s="30" t="s">
        <v>335</v>
      </c>
      <c s="31" t="s">
        <v>49</v>
      </c>
      <c s="32">
        <v>60.21</v>
      </c>
      <c s="33">
        <v>0</v>
      </c>
      <c s="33">
        <f>ROUND(ROUND(H82,2)*ROUND(G82,3),2)</f>
      </c>
      <c r="O82">
        <f>(I82*21)/100</f>
      </c>
      <c t="s">
        <v>23</v>
      </c>
    </row>
    <row r="83" spans="1:5" ht="12.75">
      <c r="A83" s="34" t="s">
        <v>50</v>
      </c>
      <c r="E83" s="35" t="s">
        <v>47</v>
      </c>
    </row>
    <row r="84" spans="1:5" ht="127.5">
      <c r="A84" s="36" t="s">
        <v>51</v>
      </c>
      <c r="E84" s="37" t="s">
        <v>1209</v>
      </c>
    </row>
    <row r="85" spans="1:5" ht="89.25">
      <c r="A85" t="s">
        <v>53</v>
      </c>
      <c r="E85" s="35" t="s">
        <v>102</v>
      </c>
    </row>
    <row r="86" spans="1:16" ht="12.75">
      <c r="A86" s="25" t="s">
        <v>45</v>
      </c>
      <c s="29" t="s">
        <v>131</v>
      </c>
      <c s="29" t="s">
        <v>104</v>
      </c>
      <c s="25" t="s">
        <v>47</v>
      </c>
      <c s="30" t="s">
        <v>105</v>
      </c>
      <c s="31" t="s">
        <v>49</v>
      </c>
      <c s="32">
        <v>1.71</v>
      </c>
      <c s="33">
        <v>0</v>
      </c>
      <c s="33">
        <f>ROUND(ROUND(H86,2)*ROUND(G86,3),2)</f>
      </c>
      <c r="O86">
        <f>(I86*21)/100</f>
      </c>
      <c t="s">
        <v>23</v>
      </c>
    </row>
    <row r="87" spans="1:5" ht="12.75">
      <c r="A87" s="34" t="s">
        <v>50</v>
      </c>
      <c r="E87" s="35" t="s">
        <v>47</v>
      </c>
    </row>
    <row r="88" spans="1:5" ht="89.25">
      <c r="A88" s="36" t="s">
        <v>51</v>
      </c>
      <c r="E88" s="37" t="s">
        <v>1210</v>
      </c>
    </row>
    <row r="89" spans="1:5" ht="89.25">
      <c r="A89" t="s">
        <v>53</v>
      </c>
      <c r="E89" s="35" t="s">
        <v>102</v>
      </c>
    </row>
    <row r="90" spans="1:16" ht="12.75">
      <c r="A90" s="25" t="s">
        <v>45</v>
      </c>
      <c s="29" t="s">
        <v>135</v>
      </c>
      <c s="29" t="s">
        <v>338</v>
      </c>
      <c s="25" t="s">
        <v>47</v>
      </c>
      <c s="30" t="s">
        <v>339</v>
      </c>
      <c s="31" t="s">
        <v>110</v>
      </c>
      <c s="32">
        <v>27.5</v>
      </c>
      <c s="33">
        <v>0</v>
      </c>
      <c s="33">
        <f>ROUND(ROUND(H90,2)*ROUND(G90,3),2)</f>
      </c>
      <c r="O90">
        <f>(I90*21)/100</f>
      </c>
      <c t="s">
        <v>23</v>
      </c>
    </row>
    <row r="91" spans="1:5" ht="12.75">
      <c r="A91" s="34" t="s">
        <v>50</v>
      </c>
      <c r="E91" s="35" t="s">
        <v>47</v>
      </c>
    </row>
    <row r="92" spans="1:5" ht="51">
      <c r="A92" s="36" t="s">
        <v>51</v>
      </c>
      <c r="E92" s="37" t="s">
        <v>1211</v>
      </c>
    </row>
    <row r="93" spans="1:5" ht="89.25">
      <c r="A93" t="s">
        <v>53</v>
      </c>
      <c r="E93" s="35" t="s">
        <v>102</v>
      </c>
    </row>
    <row r="94" spans="1:16" ht="12.75">
      <c r="A94" s="25" t="s">
        <v>45</v>
      </c>
      <c s="29" t="s">
        <v>140</v>
      </c>
      <c s="29" t="s">
        <v>341</v>
      </c>
      <c s="25" t="s">
        <v>47</v>
      </c>
      <c s="30" t="s">
        <v>342</v>
      </c>
      <c s="31" t="s">
        <v>110</v>
      </c>
      <c s="32">
        <v>64</v>
      </c>
      <c s="33">
        <v>0</v>
      </c>
      <c s="33">
        <f>ROUND(ROUND(H94,2)*ROUND(G94,3),2)</f>
      </c>
      <c r="O94">
        <f>(I94*21)/100</f>
      </c>
      <c t="s">
        <v>23</v>
      </c>
    </row>
    <row r="95" spans="1:5" ht="12.75">
      <c r="A95" s="34" t="s">
        <v>50</v>
      </c>
      <c r="E95" s="35" t="s">
        <v>47</v>
      </c>
    </row>
    <row r="96" spans="1:5" ht="89.25">
      <c r="A96" s="36" t="s">
        <v>51</v>
      </c>
      <c r="E96" s="37" t="s">
        <v>1212</v>
      </c>
    </row>
    <row r="97" spans="1:5" ht="89.25">
      <c r="A97" t="s">
        <v>53</v>
      </c>
      <c r="E97" s="35" t="s">
        <v>102</v>
      </c>
    </row>
    <row r="98" spans="1:16" ht="12.75">
      <c r="A98" s="25" t="s">
        <v>45</v>
      </c>
      <c s="29" t="s">
        <v>144</v>
      </c>
      <c s="29" t="s">
        <v>108</v>
      </c>
      <c s="25" t="s">
        <v>47</v>
      </c>
      <c s="30" t="s">
        <v>109</v>
      </c>
      <c s="31" t="s">
        <v>110</v>
      </c>
      <c s="32">
        <v>8</v>
      </c>
      <c s="33">
        <v>0</v>
      </c>
      <c s="33">
        <f>ROUND(ROUND(H98,2)*ROUND(G98,3),2)</f>
      </c>
      <c r="O98">
        <f>(I98*21)/100</f>
      </c>
      <c t="s">
        <v>23</v>
      </c>
    </row>
    <row r="99" spans="1:5" ht="12.75">
      <c r="A99" s="34" t="s">
        <v>50</v>
      </c>
      <c r="E99" s="35" t="s">
        <v>47</v>
      </c>
    </row>
    <row r="100" spans="1:5" ht="51">
      <c r="A100" s="36" t="s">
        <v>51</v>
      </c>
      <c r="E100" s="37" t="s">
        <v>1213</v>
      </c>
    </row>
    <row r="101" spans="1:5" ht="89.25">
      <c r="A101" t="s">
        <v>53</v>
      </c>
      <c r="E101" s="35" t="s">
        <v>102</v>
      </c>
    </row>
    <row r="102" spans="1:16" ht="12.75">
      <c r="A102" s="25" t="s">
        <v>45</v>
      </c>
      <c s="29" t="s">
        <v>149</v>
      </c>
      <c s="29" t="s">
        <v>1214</v>
      </c>
      <c s="25" t="s">
        <v>47</v>
      </c>
      <c s="30" t="s">
        <v>1215</v>
      </c>
      <c s="31" t="s">
        <v>110</v>
      </c>
      <c s="32">
        <v>72</v>
      </c>
      <c s="33">
        <v>0</v>
      </c>
      <c s="33">
        <f>ROUND(ROUND(H102,2)*ROUND(G102,3),2)</f>
      </c>
      <c r="O102">
        <f>(I102*21)/100</f>
      </c>
      <c t="s">
        <v>23</v>
      </c>
    </row>
    <row r="103" spans="1:5" ht="12.75">
      <c r="A103" s="34" t="s">
        <v>50</v>
      </c>
      <c r="E103" s="35" t="s">
        <v>47</v>
      </c>
    </row>
    <row r="104" spans="1:5" ht="89.25">
      <c r="A104" s="36" t="s">
        <v>51</v>
      </c>
      <c r="E104" s="37" t="s">
        <v>1216</v>
      </c>
    </row>
    <row r="105" spans="1:5" ht="89.25">
      <c r="A105" t="s">
        <v>53</v>
      </c>
      <c r="E105" s="35" t="s">
        <v>102</v>
      </c>
    </row>
    <row r="106" spans="1:16" ht="12.75">
      <c r="A106" s="25" t="s">
        <v>45</v>
      </c>
      <c s="29" t="s">
        <v>155</v>
      </c>
      <c s="29" t="s">
        <v>113</v>
      </c>
      <c s="25" t="s">
        <v>47</v>
      </c>
      <c s="30" t="s">
        <v>114</v>
      </c>
      <c s="31" t="s">
        <v>49</v>
      </c>
      <c s="32">
        <v>27.64</v>
      </c>
      <c s="33">
        <v>0</v>
      </c>
      <c s="33">
        <f>ROUND(ROUND(H106,2)*ROUND(G106,3),2)</f>
      </c>
      <c r="O106">
        <f>(I106*21)/100</f>
      </c>
      <c t="s">
        <v>23</v>
      </c>
    </row>
    <row r="107" spans="1:5" ht="12.75">
      <c r="A107" s="34" t="s">
        <v>50</v>
      </c>
      <c r="E107" s="35" t="s">
        <v>47</v>
      </c>
    </row>
    <row r="108" spans="1:5" ht="89.25">
      <c r="A108" s="36" t="s">
        <v>51</v>
      </c>
      <c r="E108" s="37" t="s">
        <v>1217</v>
      </c>
    </row>
    <row r="109" spans="1:5" ht="89.25">
      <c r="A109" t="s">
        <v>53</v>
      </c>
      <c r="E109" s="35" t="s">
        <v>102</v>
      </c>
    </row>
    <row r="110" spans="1:16" ht="12.75">
      <c r="A110" s="25" t="s">
        <v>45</v>
      </c>
      <c s="29" t="s">
        <v>160</v>
      </c>
      <c s="29" t="s">
        <v>117</v>
      </c>
      <c s="25" t="s">
        <v>47</v>
      </c>
      <c s="30" t="s">
        <v>118</v>
      </c>
      <c s="31" t="s">
        <v>49</v>
      </c>
      <c s="32">
        <v>11.25</v>
      </c>
      <c s="33">
        <v>0</v>
      </c>
      <c s="33">
        <f>ROUND(ROUND(H110,2)*ROUND(G110,3),2)</f>
      </c>
      <c r="O110">
        <f>(I110*21)/100</f>
      </c>
      <c t="s">
        <v>23</v>
      </c>
    </row>
    <row r="111" spans="1:5" ht="12.75">
      <c r="A111" s="34" t="s">
        <v>50</v>
      </c>
      <c r="E111" s="35" t="s">
        <v>47</v>
      </c>
    </row>
    <row r="112" spans="1:5" ht="102">
      <c r="A112" s="36" t="s">
        <v>51</v>
      </c>
      <c r="E112" s="37" t="s">
        <v>1218</v>
      </c>
    </row>
    <row r="113" spans="1:5" ht="63.75">
      <c r="A113" t="s">
        <v>53</v>
      </c>
      <c r="E113" s="35" t="s">
        <v>120</v>
      </c>
    </row>
    <row r="114" spans="1:16" ht="12.75">
      <c r="A114" s="25" t="s">
        <v>45</v>
      </c>
      <c s="29" t="s">
        <v>165</v>
      </c>
      <c s="29" t="s">
        <v>122</v>
      </c>
      <c s="25" t="s">
        <v>47</v>
      </c>
      <c s="30" t="s">
        <v>123</v>
      </c>
      <c s="31" t="s">
        <v>49</v>
      </c>
      <c s="32">
        <v>6.657</v>
      </c>
      <c s="33">
        <v>0</v>
      </c>
      <c s="33">
        <f>ROUND(ROUND(H114,2)*ROUND(G114,3),2)</f>
      </c>
      <c r="O114">
        <f>(I114*21)/100</f>
      </c>
      <c t="s">
        <v>23</v>
      </c>
    </row>
    <row r="115" spans="1:5" ht="12.75">
      <c r="A115" s="34" t="s">
        <v>50</v>
      </c>
      <c r="E115" s="35" t="s">
        <v>47</v>
      </c>
    </row>
    <row r="116" spans="1:5" ht="114.75">
      <c r="A116" s="36" t="s">
        <v>51</v>
      </c>
      <c r="E116" s="37" t="s">
        <v>1219</v>
      </c>
    </row>
    <row r="117" spans="1:5" ht="318.75">
      <c r="A117" t="s">
        <v>53</v>
      </c>
      <c r="E117" s="35" t="s">
        <v>125</v>
      </c>
    </row>
    <row r="118" spans="1:16" ht="12.75">
      <c r="A118" s="25" t="s">
        <v>45</v>
      </c>
      <c s="29" t="s">
        <v>169</v>
      </c>
      <c s="29" t="s">
        <v>351</v>
      </c>
      <c s="25" t="s">
        <v>47</v>
      </c>
      <c s="30" t="s">
        <v>352</v>
      </c>
      <c s="31" t="s">
        <v>49</v>
      </c>
      <c s="32">
        <v>35.425</v>
      </c>
      <c s="33">
        <v>0</v>
      </c>
      <c s="33">
        <f>ROUND(ROUND(H118,2)*ROUND(G118,3),2)</f>
      </c>
      <c r="O118">
        <f>(I118*21)/100</f>
      </c>
      <c t="s">
        <v>23</v>
      </c>
    </row>
    <row r="119" spans="1:5" ht="12.75">
      <c r="A119" s="34" t="s">
        <v>50</v>
      </c>
      <c r="E119" s="35" t="s">
        <v>47</v>
      </c>
    </row>
    <row r="120" spans="1:5" ht="102">
      <c r="A120" s="36" t="s">
        <v>51</v>
      </c>
      <c r="E120" s="37" t="s">
        <v>1220</v>
      </c>
    </row>
    <row r="121" spans="1:5" ht="89.25">
      <c r="A121" t="s">
        <v>53</v>
      </c>
      <c r="E121" s="35" t="s">
        <v>354</v>
      </c>
    </row>
    <row r="122" spans="1:16" ht="12.75">
      <c r="A122" s="25" t="s">
        <v>45</v>
      </c>
      <c s="29" t="s">
        <v>175</v>
      </c>
      <c s="29" t="s">
        <v>1221</v>
      </c>
      <c s="25" t="s">
        <v>47</v>
      </c>
      <c s="30" t="s">
        <v>1222</v>
      </c>
      <c s="31" t="s">
        <v>49</v>
      </c>
      <c s="32">
        <v>16.6</v>
      </c>
      <c s="33">
        <v>0</v>
      </c>
      <c s="33">
        <f>ROUND(ROUND(H122,2)*ROUND(G122,3),2)</f>
      </c>
      <c r="O122">
        <f>(I122*21)/100</f>
      </c>
      <c t="s">
        <v>23</v>
      </c>
    </row>
    <row r="123" spans="1:5" ht="12.75">
      <c r="A123" s="34" t="s">
        <v>50</v>
      </c>
      <c r="E123" s="35" t="s">
        <v>47</v>
      </c>
    </row>
    <row r="124" spans="1:5" ht="76.5">
      <c r="A124" s="36" t="s">
        <v>51</v>
      </c>
      <c r="E124" s="37" t="s">
        <v>1223</v>
      </c>
    </row>
    <row r="125" spans="1:5" ht="89.25">
      <c r="A125" t="s">
        <v>53</v>
      </c>
      <c r="E125" s="35" t="s">
        <v>354</v>
      </c>
    </row>
    <row r="126" spans="1:16" ht="12.75">
      <c r="A126" s="25" t="s">
        <v>45</v>
      </c>
      <c s="29" t="s">
        <v>180</v>
      </c>
      <c s="29" t="s">
        <v>127</v>
      </c>
      <c s="25" t="s">
        <v>47</v>
      </c>
      <c s="30" t="s">
        <v>128</v>
      </c>
      <c s="31" t="s">
        <v>49</v>
      </c>
      <c s="32">
        <v>70.5</v>
      </c>
      <c s="33">
        <v>0</v>
      </c>
      <c s="33">
        <f>ROUND(ROUND(H126,2)*ROUND(G126,3),2)</f>
      </c>
      <c r="O126">
        <f>(I126*21)/100</f>
      </c>
      <c t="s">
        <v>23</v>
      </c>
    </row>
    <row r="127" spans="1:5" ht="12.75">
      <c r="A127" s="34" t="s">
        <v>50</v>
      </c>
      <c r="E127" s="35" t="s">
        <v>47</v>
      </c>
    </row>
    <row r="128" spans="1:5" ht="76.5">
      <c r="A128" s="36" t="s">
        <v>51</v>
      </c>
      <c r="E128" s="37" t="s">
        <v>1224</v>
      </c>
    </row>
    <row r="129" spans="1:5" ht="344.25">
      <c r="A129" t="s">
        <v>53</v>
      </c>
      <c r="E129" s="35" t="s">
        <v>130</v>
      </c>
    </row>
    <row r="130" spans="1:16" ht="12.75">
      <c r="A130" s="25" t="s">
        <v>45</v>
      </c>
      <c s="29" t="s">
        <v>185</v>
      </c>
      <c s="29" t="s">
        <v>132</v>
      </c>
      <c s="25" t="s">
        <v>47</v>
      </c>
      <c s="30" t="s">
        <v>133</v>
      </c>
      <c s="31" t="s">
        <v>49</v>
      </c>
      <c s="32">
        <v>8.4</v>
      </c>
      <c s="33">
        <v>0</v>
      </c>
      <c s="33">
        <f>ROUND(ROUND(H130,2)*ROUND(G130,3),2)</f>
      </c>
      <c r="O130">
        <f>(I130*21)/100</f>
      </c>
      <c t="s">
        <v>23</v>
      </c>
    </row>
    <row r="131" spans="1:5" ht="12.75">
      <c r="A131" s="34" t="s">
        <v>50</v>
      </c>
      <c r="E131" s="35" t="s">
        <v>47</v>
      </c>
    </row>
    <row r="132" spans="1:5" ht="51">
      <c r="A132" s="36" t="s">
        <v>51</v>
      </c>
      <c r="E132" s="37" t="s">
        <v>1225</v>
      </c>
    </row>
    <row r="133" spans="1:5" ht="344.25">
      <c r="A133" t="s">
        <v>53</v>
      </c>
      <c r="E133" s="35" t="s">
        <v>130</v>
      </c>
    </row>
    <row r="134" spans="1:16" ht="12.75">
      <c r="A134" s="25" t="s">
        <v>45</v>
      </c>
      <c s="29" t="s">
        <v>189</v>
      </c>
      <c s="29" t="s">
        <v>136</v>
      </c>
      <c s="25" t="s">
        <v>47</v>
      </c>
      <c s="30" t="s">
        <v>137</v>
      </c>
      <c s="31" t="s">
        <v>49</v>
      </c>
      <c s="32">
        <v>142.175</v>
      </c>
      <c s="33">
        <v>0</v>
      </c>
      <c s="33">
        <f>ROUND(ROUND(H134,2)*ROUND(G134,3),2)</f>
      </c>
      <c r="O134">
        <f>(I134*21)/100</f>
      </c>
      <c t="s">
        <v>23</v>
      </c>
    </row>
    <row r="135" spans="1:5" ht="12.75">
      <c r="A135" s="34" t="s">
        <v>50</v>
      </c>
      <c r="E135" s="35" t="s">
        <v>47</v>
      </c>
    </row>
    <row r="136" spans="1:5" ht="89.25">
      <c r="A136" s="36" t="s">
        <v>51</v>
      </c>
      <c r="E136" s="37" t="s">
        <v>1226</v>
      </c>
    </row>
    <row r="137" spans="1:5" ht="216.75">
      <c r="A137" t="s">
        <v>53</v>
      </c>
      <c r="E137" s="35" t="s">
        <v>139</v>
      </c>
    </row>
    <row r="138" spans="1:16" ht="12.75">
      <c r="A138" s="25" t="s">
        <v>45</v>
      </c>
      <c s="29" t="s">
        <v>194</v>
      </c>
      <c s="29" t="s">
        <v>473</v>
      </c>
      <c s="25" t="s">
        <v>47</v>
      </c>
      <c s="30" t="s">
        <v>474</v>
      </c>
      <c s="31" t="s">
        <v>49</v>
      </c>
      <c s="32">
        <v>10</v>
      </c>
      <c s="33">
        <v>0</v>
      </c>
      <c s="33">
        <f>ROUND(ROUND(H138,2)*ROUND(G138,3),2)</f>
      </c>
      <c r="O138">
        <f>(I138*21)/100</f>
      </c>
      <c t="s">
        <v>23</v>
      </c>
    </row>
    <row r="139" spans="1:5" ht="12.75">
      <c r="A139" s="34" t="s">
        <v>50</v>
      </c>
      <c r="E139" s="35" t="s">
        <v>47</v>
      </c>
    </row>
    <row r="140" spans="1:5" ht="51">
      <c r="A140" s="36" t="s">
        <v>51</v>
      </c>
      <c r="E140" s="37" t="s">
        <v>1227</v>
      </c>
    </row>
    <row r="141" spans="1:5" ht="255">
      <c r="A141" t="s">
        <v>53</v>
      </c>
      <c r="E141" s="35" t="s">
        <v>476</v>
      </c>
    </row>
    <row r="142" spans="1:16" ht="12.75">
      <c r="A142" s="25" t="s">
        <v>45</v>
      </c>
      <c s="29" t="s">
        <v>198</v>
      </c>
      <c s="29" t="s">
        <v>150</v>
      </c>
      <c s="25" t="s">
        <v>47</v>
      </c>
      <c s="30" t="s">
        <v>151</v>
      </c>
      <c s="31" t="s">
        <v>152</v>
      </c>
      <c s="32">
        <v>432</v>
      </c>
      <c s="33">
        <v>0</v>
      </c>
      <c s="33">
        <f>ROUND(ROUND(H142,2)*ROUND(G142,3),2)</f>
      </c>
      <c r="O142">
        <f>(I142*21)/100</f>
      </c>
      <c t="s">
        <v>23</v>
      </c>
    </row>
    <row r="143" spans="1:5" ht="12.75">
      <c r="A143" s="34" t="s">
        <v>50</v>
      </c>
      <c r="E143" s="35" t="s">
        <v>47</v>
      </c>
    </row>
    <row r="144" spans="1:5" ht="63.75">
      <c r="A144" s="36" t="s">
        <v>51</v>
      </c>
      <c r="E144" s="37" t="s">
        <v>1228</v>
      </c>
    </row>
    <row r="145" spans="1:5" ht="51">
      <c r="A145" t="s">
        <v>53</v>
      </c>
      <c r="E145" s="35" t="s">
        <v>154</v>
      </c>
    </row>
    <row r="146" spans="1:16" ht="12.75">
      <c r="A146" s="25" t="s">
        <v>45</v>
      </c>
      <c s="29" t="s">
        <v>202</v>
      </c>
      <c s="29" t="s">
        <v>156</v>
      </c>
      <c s="25" t="s">
        <v>47</v>
      </c>
      <c s="30" t="s">
        <v>157</v>
      </c>
      <c s="31" t="s">
        <v>152</v>
      </c>
      <c s="32">
        <v>74.375</v>
      </c>
      <c s="33">
        <v>0</v>
      </c>
      <c s="33">
        <f>ROUND(ROUND(H146,2)*ROUND(G146,3),2)</f>
      </c>
      <c r="O146">
        <f>(I146*21)/100</f>
      </c>
      <c t="s">
        <v>23</v>
      </c>
    </row>
    <row r="147" spans="1:5" ht="12.75">
      <c r="A147" s="34" t="s">
        <v>50</v>
      </c>
      <c r="E147" s="35" t="s">
        <v>47</v>
      </c>
    </row>
    <row r="148" spans="1:5" ht="76.5">
      <c r="A148" s="36" t="s">
        <v>51</v>
      </c>
      <c r="E148" s="37" t="s">
        <v>1229</v>
      </c>
    </row>
    <row r="149" spans="1:5" ht="51">
      <c r="A149" t="s">
        <v>53</v>
      </c>
      <c r="E149" s="35" t="s">
        <v>159</v>
      </c>
    </row>
    <row r="150" spans="1:16" ht="12.75">
      <c r="A150" s="25" t="s">
        <v>45</v>
      </c>
      <c s="29" t="s">
        <v>207</v>
      </c>
      <c s="29" t="s">
        <v>483</v>
      </c>
      <c s="25" t="s">
        <v>47</v>
      </c>
      <c s="30" t="s">
        <v>484</v>
      </c>
      <c s="31" t="s">
        <v>152</v>
      </c>
      <c s="32">
        <v>33.125</v>
      </c>
      <c s="33">
        <v>0</v>
      </c>
      <c s="33">
        <f>ROUND(ROUND(H150,2)*ROUND(G150,3),2)</f>
      </c>
      <c r="O150">
        <f>(I150*21)/100</f>
      </c>
      <c t="s">
        <v>23</v>
      </c>
    </row>
    <row r="151" spans="1:5" ht="12.75">
      <c r="A151" s="34" t="s">
        <v>50</v>
      </c>
      <c r="E151" s="35" t="s">
        <v>47</v>
      </c>
    </row>
    <row r="152" spans="1:5" ht="12.75">
      <c r="A152" s="36" t="s">
        <v>51</v>
      </c>
      <c r="E152" s="37" t="s">
        <v>1230</v>
      </c>
    </row>
    <row r="153" spans="1:5" ht="63.75">
      <c r="A153" t="s">
        <v>53</v>
      </c>
      <c r="E153" s="35" t="s">
        <v>164</v>
      </c>
    </row>
    <row r="154" spans="1:16" ht="12.75">
      <c r="A154" s="25" t="s">
        <v>45</v>
      </c>
      <c s="29" t="s">
        <v>211</v>
      </c>
      <c s="29" t="s">
        <v>852</v>
      </c>
      <c s="25" t="s">
        <v>47</v>
      </c>
      <c s="30" t="s">
        <v>853</v>
      </c>
      <c s="31" t="s">
        <v>152</v>
      </c>
      <c s="32">
        <v>11.25</v>
      </c>
      <c s="33">
        <v>0</v>
      </c>
      <c s="33">
        <f>ROUND(ROUND(H154,2)*ROUND(G154,3),2)</f>
      </c>
      <c r="O154">
        <f>(I154*21)/100</f>
      </c>
      <c t="s">
        <v>23</v>
      </c>
    </row>
    <row r="155" spans="1:5" ht="12.75">
      <c r="A155" s="34" t="s">
        <v>50</v>
      </c>
      <c r="E155" s="35" t="s">
        <v>47</v>
      </c>
    </row>
    <row r="156" spans="1:5" ht="51">
      <c r="A156" s="36" t="s">
        <v>51</v>
      </c>
      <c r="E156" s="37" t="s">
        <v>1231</v>
      </c>
    </row>
    <row r="157" spans="1:5" ht="63.75">
      <c r="A157" t="s">
        <v>53</v>
      </c>
      <c r="E157" s="35" t="s">
        <v>855</v>
      </c>
    </row>
    <row r="158" spans="1:16" ht="12.75">
      <c r="A158" s="25" t="s">
        <v>45</v>
      </c>
      <c s="29" t="s">
        <v>215</v>
      </c>
      <c s="29" t="s">
        <v>166</v>
      </c>
      <c s="25" t="s">
        <v>47</v>
      </c>
      <c s="30" t="s">
        <v>167</v>
      </c>
      <c s="31" t="s">
        <v>152</v>
      </c>
      <c s="32">
        <v>43.05</v>
      </c>
      <c s="33">
        <v>0</v>
      </c>
      <c s="33">
        <f>ROUND(ROUND(H158,2)*ROUND(G158,3),2)</f>
      </c>
      <c r="O158">
        <f>(I158*21)/100</f>
      </c>
      <c t="s">
        <v>23</v>
      </c>
    </row>
    <row r="159" spans="1:5" ht="12.75">
      <c r="A159" s="34" t="s">
        <v>50</v>
      </c>
      <c r="E159" s="35" t="s">
        <v>47</v>
      </c>
    </row>
    <row r="160" spans="1:5" ht="63.75">
      <c r="A160" s="36" t="s">
        <v>51</v>
      </c>
      <c r="E160" s="37" t="s">
        <v>1232</v>
      </c>
    </row>
    <row r="161" spans="1:5" ht="63.75">
      <c r="A161" t="s">
        <v>53</v>
      </c>
      <c r="E161" s="35" t="s">
        <v>168</v>
      </c>
    </row>
    <row r="162" spans="1:16" ht="12.75">
      <c r="A162" s="25" t="s">
        <v>45</v>
      </c>
      <c s="29" t="s">
        <v>221</v>
      </c>
      <c s="29" t="s">
        <v>170</v>
      </c>
      <c s="25" t="s">
        <v>47</v>
      </c>
      <c s="30" t="s">
        <v>171</v>
      </c>
      <c s="31" t="s">
        <v>152</v>
      </c>
      <c s="32">
        <v>44.375</v>
      </c>
      <c s="33">
        <v>0</v>
      </c>
      <c s="33">
        <f>ROUND(ROUND(H162,2)*ROUND(G162,3),2)</f>
      </c>
      <c r="O162">
        <f>(I162*21)/100</f>
      </c>
      <c t="s">
        <v>23</v>
      </c>
    </row>
    <row r="163" spans="1:5" ht="12.75">
      <c r="A163" s="34" t="s">
        <v>50</v>
      </c>
      <c r="E163" s="35" t="s">
        <v>47</v>
      </c>
    </row>
    <row r="164" spans="1:5" ht="63.75">
      <c r="A164" s="36" t="s">
        <v>51</v>
      </c>
      <c r="E164" s="37" t="s">
        <v>1233</v>
      </c>
    </row>
    <row r="165" spans="1:5" ht="76.5">
      <c r="A165" t="s">
        <v>53</v>
      </c>
      <c r="E165" s="35" t="s">
        <v>173</v>
      </c>
    </row>
    <row r="166" spans="1:18" ht="12.75" customHeight="1">
      <c r="A166" s="6" t="s">
        <v>43</v>
      </c>
      <c s="6"/>
      <c s="39" t="s">
        <v>23</v>
      </c>
      <c s="6"/>
      <c s="27" t="s">
        <v>490</v>
      </c>
      <c s="6"/>
      <c s="6"/>
      <c s="6"/>
      <c s="40">
        <f>0+Q166</f>
      </c>
      <c r="O166">
        <f>0+R166</f>
      </c>
      <c r="Q166">
        <f>0+I167+I171+I175+I179+I183+I187+I191+I195+I199+I203+I207+I211</f>
      </c>
      <c>
        <f>0+O167+O171+O175+O179+O183+O187+O191+O195+O199+O203+O207+O211</f>
      </c>
    </row>
    <row r="167" spans="1:16" ht="12.75">
      <c r="A167" s="25" t="s">
        <v>45</v>
      </c>
      <c s="29" t="s">
        <v>226</v>
      </c>
      <c s="29" t="s">
        <v>857</v>
      </c>
      <c s="25" t="s">
        <v>47</v>
      </c>
      <c s="30" t="s">
        <v>858</v>
      </c>
      <c s="31" t="s">
        <v>110</v>
      </c>
      <c s="32">
        <v>26.6</v>
      </c>
      <c s="33">
        <v>0</v>
      </c>
      <c s="33">
        <f>ROUND(ROUND(H167,2)*ROUND(G167,3),2)</f>
      </c>
      <c r="O167">
        <f>(I167*21)/100</f>
      </c>
      <c t="s">
        <v>23</v>
      </c>
    </row>
    <row r="168" spans="1:5" ht="12.75">
      <c r="A168" s="34" t="s">
        <v>50</v>
      </c>
      <c r="E168" s="35" t="s">
        <v>47</v>
      </c>
    </row>
    <row r="169" spans="1:5" ht="51">
      <c r="A169" s="36" t="s">
        <v>51</v>
      </c>
      <c r="E169" s="37" t="s">
        <v>1234</v>
      </c>
    </row>
    <row r="170" spans="1:5" ht="191.25">
      <c r="A170" t="s">
        <v>53</v>
      </c>
      <c r="E170" s="35" t="s">
        <v>860</v>
      </c>
    </row>
    <row r="171" spans="1:16" ht="12.75">
      <c r="A171" s="25" t="s">
        <v>45</v>
      </c>
      <c s="29" t="s">
        <v>230</v>
      </c>
      <c s="29" t="s">
        <v>491</v>
      </c>
      <c s="25" t="s">
        <v>47</v>
      </c>
      <c s="30" t="s">
        <v>492</v>
      </c>
      <c s="31" t="s">
        <v>49</v>
      </c>
      <c s="32">
        <v>0.14</v>
      </c>
      <c s="33">
        <v>0</v>
      </c>
      <c s="33">
        <f>ROUND(ROUND(H171,2)*ROUND(G171,3),2)</f>
      </c>
      <c r="O171">
        <f>(I171*21)/100</f>
      </c>
      <c t="s">
        <v>23</v>
      </c>
    </row>
    <row r="172" spans="1:5" ht="12.75">
      <c r="A172" s="34" t="s">
        <v>50</v>
      </c>
      <c r="E172" s="35" t="s">
        <v>47</v>
      </c>
    </row>
    <row r="173" spans="1:5" ht="25.5">
      <c r="A173" s="36" t="s">
        <v>51</v>
      </c>
      <c r="E173" s="37" t="s">
        <v>1235</v>
      </c>
    </row>
    <row r="174" spans="1:5" ht="76.5">
      <c r="A174" t="s">
        <v>53</v>
      </c>
      <c r="E174" s="35" t="s">
        <v>494</v>
      </c>
    </row>
    <row r="175" spans="1:16" ht="12.75">
      <c r="A175" s="25" t="s">
        <v>45</v>
      </c>
      <c s="29" t="s">
        <v>234</v>
      </c>
      <c s="29" t="s">
        <v>1236</v>
      </c>
      <c s="25" t="s">
        <v>47</v>
      </c>
      <c s="30" t="s">
        <v>1237</v>
      </c>
      <c s="31" t="s">
        <v>110</v>
      </c>
      <c s="32">
        <v>1.6</v>
      </c>
      <c s="33">
        <v>0</v>
      </c>
      <c s="33">
        <f>ROUND(ROUND(H175,2)*ROUND(G175,3),2)</f>
      </c>
      <c r="O175">
        <f>(I175*21)/100</f>
      </c>
      <c t="s">
        <v>23</v>
      </c>
    </row>
    <row r="176" spans="1:5" ht="12.75">
      <c r="A176" s="34" t="s">
        <v>50</v>
      </c>
      <c r="E176" s="35" t="s">
        <v>47</v>
      </c>
    </row>
    <row r="177" spans="1:5" ht="38.25">
      <c r="A177" s="36" t="s">
        <v>51</v>
      </c>
      <c r="E177" s="37" t="s">
        <v>1238</v>
      </c>
    </row>
    <row r="178" spans="1:5" ht="89.25">
      <c r="A178" t="s">
        <v>53</v>
      </c>
      <c r="E178" s="35" t="s">
        <v>506</v>
      </c>
    </row>
    <row r="179" spans="1:16" ht="12.75">
      <c r="A179" s="25" t="s">
        <v>45</v>
      </c>
      <c s="29" t="s">
        <v>240</v>
      </c>
      <c s="29" t="s">
        <v>1239</v>
      </c>
      <c s="25" t="s">
        <v>47</v>
      </c>
      <c s="30" t="s">
        <v>1240</v>
      </c>
      <c s="31" t="s">
        <v>110</v>
      </c>
      <c s="32">
        <v>2.4</v>
      </c>
      <c s="33">
        <v>0</v>
      </c>
      <c s="33">
        <f>ROUND(ROUND(H179,2)*ROUND(G179,3),2)</f>
      </c>
      <c r="O179">
        <f>(I179*21)/100</f>
      </c>
      <c t="s">
        <v>23</v>
      </c>
    </row>
    <row r="180" spans="1:5" ht="12.75">
      <c r="A180" s="34" t="s">
        <v>50</v>
      </c>
      <c r="E180" s="35" t="s">
        <v>47</v>
      </c>
    </row>
    <row r="181" spans="1:5" ht="38.25">
      <c r="A181" s="36" t="s">
        <v>51</v>
      </c>
      <c r="E181" s="37" t="s">
        <v>1241</v>
      </c>
    </row>
    <row r="182" spans="1:5" ht="89.25">
      <c r="A182" t="s">
        <v>53</v>
      </c>
      <c r="E182" s="35" t="s">
        <v>506</v>
      </c>
    </row>
    <row r="183" spans="1:16" ht="12.75">
      <c r="A183" s="25" t="s">
        <v>45</v>
      </c>
      <c s="29" t="s">
        <v>247</v>
      </c>
      <c s="29" t="s">
        <v>510</v>
      </c>
      <c s="25" t="s">
        <v>29</v>
      </c>
      <c s="30" t="s">
        <v>511</v>
      </c>
      <c s="31" t="s">
        <v>49</v>
      </c>
      <c s="32">
        <v>1.25</v>
      </c>
      <c s="33">
        <v>0</v>
      </c>
      <c s="33">
        <f>ROUND(ROUND(H183,2)*ROUND(G183,3),2)</f>
      </c>
      <c r="O183">
        <f>(I183*21)/100</f>
      </c>
      <c t="s">
        <v>23</v>
      </c>
    </row>
    <row r="184" spans="1:5" ht="12.75">
      <c r="A184" s="34" t="s">
        <v>50</v>
      </c>
      <c r="E184" s="35" t="s">
        <v>47</v>
      </c>
    </row>
    <row r="185" spans="1:5" ht="25.5">
      <c r="A185" s="36" t="s">
        <v>51</v>
      </c>
      <c r="E185" s="37" t="s">
        <v>1242</v>
      </c>
    </row>
    <row r="186" spans="1:5" ht="395.25">
      <c r="A186" t="s">
        <v>53</v>
      </c>
      <c r="E186" s="35" t="s">
        <v>513</v>
      </c>
    </row>
    <row r="187" spans="1:16" ht="12.75">
      <c r="A187" s="25" t="s">
        <v>45</v>
      </c>
      <c s="29" t="s">
        <v>252</v>
      </c>
      <c s="29" t="s">
        <v>510</v>
      </c>
      <c s="25" t="s">
        <v>23</v>
      </c>
      <c s="30" t="s">
        <v>511</v>
      </c>
      <c s="31" t="s">
        <v>49</v>
      </c>
      <c s="32">
        <v>8.4</v>
      </c>
      <c s="33">
        <v>0</v>
      </c>
      <c s="33">
        <f>ROUND(ROUND(H187,2)*ROUND(G187,3),2)</f>
      </c>
      <c r="O187">
        <f>(I187*21)/100</f>
      </c>
      <c t="s">
        <v>23</v>
      </c>
    </row>
    <row r="188" spans="1:5" ht="12.75">
      <c r="A188" s="34" t="s">
        <v>50</v>
      </c>
      <c r="E188" s="35" t="s">
        <v>47</v>
      </c>
    </row>
    <row r="189" spans="1:5" ht="25.5">
      <c r="A189" s="36" t="s">
        <v>51</v>
      </c>
      <c r="E189" s="37" t="s">
        <v>1243</v>
      </c>
    </row>
    <row r="190" spans="1:5" ht="395.25">
      <c r="A190" t="s">
        <v>53</v>
      </c>
      <c r="E190" s="35" t="s">
        <v>513</v>
      </c>
    </row>
    <row r="191" spans="1:16" ht="12.75">
      <c r="A191" s="25" t="s">
        <v>45</v>
      </c>
      <c s="29" t="s">
        <v>256</v>
      </c>
      <c s="29" t="s">
        <v>514</v>
      </c>
      <c s="25" t="s">
        <v>29</v>
      </c>
      <c s="30" t="s">
        <v>515</v>
      </c>
      <c s="31" t="s">
        <v>57</v>
      </c>
      <c s="32">
        <v>0.25</v>
      </c>
      <c s="33">
        <v>0</v>
      </c>
      <c s="33">
        <f>ROUND(ROUND(H191,2)*ROUND(G191,3),2)</f>
      </c>
      <c r="O191">
        <f>(I191*21)/100</f>
      </c>
      <c t="s">
        <v>23</v>
      </c>
    </row>
    <row r="192" spans="1:5" ht="12.75">
      <c r="A192" s="34" t="s">
        <v>50</v>
      </c>
      <c r="E192" s="35" t="s">
        <v>47</v>
      </c>
    </row>
    <row r="193" spans="1:5" ht="38.25">
      <c r="A193" s="36" t="s">
        <v>51</v>
      </c>
      <c r="E193" s="37" t="s">
        <v>1244</v>
      </c>
    </row>
    <row r="194" spans="1:5" ht="306">
      <c r="A194" t="s">
        <v>53</v>
      </c>
      <c r="E194" s="35" t="s">
        <v>517</v>
      </c>
    </row>
    <row r="195" spans="1:16" ht="12.75">
      <c r="A195" s="25" t="s">
        <v>45</v>
      </c>
      <c s="29" t="s">
        <v>262</v>
      </c>
      <c s="29" t="s">
        <v>514</v>
      </c>
      <c s="25" t="s">
        <v>23</v>
      </c>
      <c s="30" t="s">
        <v>515</v>
      </c>
      <c s="31" t="s">
        <v>57</v>
      </c>
      <c s="32">
        <v>1.26</v>
      </c>
      <c s="33">
        <v>0</v>
      </c>
      <c s="33">
        <f>ROUND(ROUND(H195,2)*ROUND(G195,3),2)</f>
      </c>
      <c r="O195">
        <f>(I195*21)/100</f>
      </c>
      <c t="s">
        <v>23</v>
      </c>
    </row>
    <row r="196" spans="1:5" ht="12.75">
      <c r="A196" s="34" t="s">
        <v>50</v>
      </c>
      <c r="E196" s="35" t="s">
        <v>47</v>
      </c>
    </row>
    <row r="197" spans="1:5" ht="38.25">
      <c r="A197" s="36" t="s">
        <v>51</v>
      </c>
      <c r="E197" s="37" t="s">
        <v>1245</v>
      </c>
    </row>
    <row r="198" spans="1:5" ht="306">
      <c r="A198" t="s">
        <v>53</v>
      </c>
      <c r="E198" s="35" t="s">
        <v>517</v>
      </c>
    </row>
    <row r="199" spans="1:16" ht="25.5">
      <c r="A199" s="25" t="s">
        <v>45</v>
      </c>
      <c s="29" t="s">
        <v>267</v>
      </c>
      <c s="29" t="s">
        <v>518</v>
      </c>
      <c s="25" t="s">
        <v>47</v>
      </c>
      <c s="30" t="s">
        <v>519</v>
      </c>
      <c s="31" t="s">
        <v>243</v>
      </c>
      <c s="32">
        <v>120</v>
      </c>
      <c s="33">
        <v>0</v>
      </c>
      <c s="33">
        <f>ROUND(ROUND(H199,2)*ROUND(G199,3),2)</f>
      </c>
      <c r="O199">
        <f>(I199*21)/100</f>
      </c>
      <c t="s">
        <v>23</v>
      </c>
    </row>
    <row r="200" spans="1:5" ht="12.75">
      <c r="A200" s="34" t="s">
        <v>50</v>
      </c>
      <c r="E200" s="35" t="s">
        <v>47</v>
      </c>
    </row>
    <row r="201" spans="1:5" ht="51">
      <c r="A201" s="36" t="s">
        <v>51</v>
      </c>
      <c r="E201" s="37" t="s">
        <v>1246</v>
      </c>
    </row>
    <row r="202" spans="1:5" ht="89.25">
      <c r="A202" t="s">
        <v>53</v>
      </c>
      <c r="E202" s="35" t="s">
        <v>521</v>
      </c>
    </row>
    <row r="203" spans="1:16" ht="25.5">
      <c r="A203" s="25" t="s">
        <v>45</v>
      </c>
      <c s="29" t="s">
        <v>272</v>
      </c>
      <c s="29" t="s">
        <v>522</v>
      </c>
      <c s="25" t="s">
        <v>47</v>
      </c>
      <c s="30" t="s">
        <v>523</v>
      </c>
      <c s="31" t="s">
        <v>243</v>
      </c>
      <c s="32">
        <v>449.6</v>
      </c>
      <c s="33">
        <v>0</v>
      </c>
      <c s="33">
        <f>ROUND(ROUND(H203,2)*ROUND(G203,3),2)</f>
      </c>
      <c r="O203">
        <f>(I203*21)/100</f>
      </c>
      <c t="s">
        <v>23</v>
      </c>
    </row>
    <row r="204" spans="1:5" ht="12.75">
      <c r="A204" s="34" t="s">
        <v>50</v>
      </c>
      <c r="E204" s="35" t="s">
        <v>47</v>
      </c>
    </row>
    <row r="205" spans="1:5" ht="63.75">
      <c r="A205" s="36" t="s">
        <v>51</v>
      </c>
      <c r="E205" s="37" t="s">
        <v>1247</v>
      </c>
    </row>
    <row r="206" spans="1:5" ht="89.25">
      <c r="A206" t="s">
        <v>53</v>
      </c>
      <c r="E206" s="35" t="s">
        <v>521</v>
      </c>
    </row>
    <row r="207" spans="1:16" ht="12.75">
      <c r="A207" s="25" t="s">
        <v>45</v>
      </c>
      <c s="29" t="s">
        <v>277</v>
      </c>
      <c s="29" t="s">
        <v>525</v>
      </c>
      <c s="25" t="s">
        <v>47</v>
      </c>
      <c s="30" t="s">
        <v>526</v>
      </c>
      <c s="31" t="s">
        <v>152</v>
      </c>
      <c s="32">
        <v>144</v>
      </c>
      <c s="33">
        <v>0</v>
      </c>
      <c s="33">
        <f>ROUND(ROUND(H207,2)*ROUND(G207,3),2)</f>
      </c>
      <c r="O207">
        <f>(I207*21)/100</f>
      </c>
      <c t="s">
        <v>23</v>
      </c>
    </row>
    <row r="208" spans="1:5" ht="12.75">
      <c r="A208" s="34" t="s">
        <v>50</v>
      </c>
      <c r="E208" s="35" t="s">
        <v>47</v>
      </c>
    </row>
    <row r="209" spans="1:5" ht="25.5">
      <c r="A209" s="36" t="s">
        <v>51</v>
      </c>
      <c r="E209" s="37" t="s">
        <v>1248</v>
      </c>
    </row>
    <row r="210" spans="1:5" ht="153">
      <c r="A210" t="s">
        <v>53</v>
      </c>
      <c r="E210" s="35" t="s">
        <v>528</v>
      </c>
    </row>
    <row r="211" spans="1:16" ht="12.75">
      <c r="A211" s="25" t="s">
        <v>45</v>
      </c>
      <c s="29" t="s">
        <v>281</v>
      </c>
      <c s="29" t="s">
        <v>529</v>
      </c>
      <c s="25" t="s">
        <v>47</v>
      </c>
      <c s="30" t="s">
        <v>530</v>
      </c>
      <c s="31" t="s">
        <v>152</v>
      </c>
      <c s="32">
        <v>72</v>
      </c>
      <c s="33">
        <v>0</v>
      </c>
      <c s="33">
        <f>ROUND(ROUND(H211,2)*ROUND(G211,3),2)</f>
      </c>
      <c r="O211">
        <f>(I211*21)/100</f>
      </c>
      <c t="s">
        <v>23</v>
      </c>
    </row>
    <row r="212" spans="1:5" ht="12.75">
      <c r="A212" s="34" t="s">
        <v>50</v>
      </c>
      <c r="E212" s="35" t="s">
        <v>47</v>
      </c>
    </row>
    <row r="213" spans="1:5" ht="25.5">
      <c r="A213" s="36" t="s">
        <v>51</v>
      </c>
      <c r="E213" s="37" t="s">
        <v>1249</v>
      </c>
    </row>
    <row r="214" spans="1:5" ht="153">
      <c r="A214" t="s">
        <v>53</v>
      </c>
      <c r="E214" s="35" t="s">
        <v>532</v>
      </c>
    </row>
    <row r="215" spans="1:18" ht="12.75" customHeight="1">
      <c r="A215" s="6" t="s">
        <v>43</v>
      </c>
      <c s="6"/>
      <c s="39" t="s">
        <v>22</v>
      </c>
      <c s="6"/>
      <c s="27" t="s">
        <v>375</v>
      </c>
      <c s="6"/>
      <c s="6"/>
      <c s="6"/>
      <c s="40">
        <f>0+Q215</f>
      </c>
      <c r="O215">
        <f>0+R215</f>
      </c>
      <c r="Q215">
        <f>0+I216+I220+I224+I228+I232+I236</f>
      </c>
      <c>
        <f>0+O216+O220+O224+O228+O232+O236</f>
      </c>
    </row>
    <row r="216" spans="1:16" ht="12.75">
      <c r="A216" s="25" t="s">
        <v>45</v>
      </c>
      <c s="29" t="s">
        <v>286</v>
      </c>
      <c s="29" t="s">
        <v>533</v>
      </c>
      <c s="25" t="s">
        <v>47</v>
      </c>
      <c s="30" t="s">
        <v>534</v>
      </c>
      <c s="31" t="s">
        <v>535</v>
      </c>
      <c s="32">
        <v>108</v>
      </c>
      <c s="33">
        <v>0</v>
      </c>
      <c s="33">
        <f>ROUND(ROUND(H216,2)*ROUND(G216,3),2)</f>
      </c>
      <c r="O216">
        <f>(I216*21)/100</f>
      </c>
      <c t="s">
        <v>23</v>
      </c>
    </row>
    <row r="217" spans="1:5" ht="12.75">
      <c r="A217" s="34" t="s">
        <v>50</v>
      </c>
      <c r="E217" s="35" t="s">
        <v>47</v>
      </c>
    </row>
    <row r="218" spans="1:5" ht="63.75">
      <c r="A218" s="36" t="s">
        <v>51</v>
      </c>
      <c r="E218" s="37" t="s">
        <v>1250</v>
      </c>
    </row>
    <row r="219" spans="1:5" ht="63.75">
      <c r="A219" t="s">
        <v>53</v>
      </c>
      <c r="E219" s="35" t="s">
        <v>537</v>
      </c>
    </row>
    <row r="220" spans="1:16" ht="12.75">
      <c r="A220" s="25" t="s">
        <v>45</v>
      </c>
      <c s="29" t="s">
        <v>291</v>
      </c>
      <c s="29" t="s">
        <v>538</v>
      </c>
      <c s="25" t="s">
        <v>47</v>
      </c>
      <c s="30" t="s">
        <v>539</v>
      </c>
      <c s="31" t="s">
        <v>49</v>
      </c>
      <c s="32">
        <v>6.9</v>
      </c>
      <c s="33">
        <v>0</v>
      </c>
      <c s="33">
        <f>ROUND(ROUND(H220,2)*ROUND(G220,3),2)</f>
      </c>
      <c r="O220">
        <f>(I220*21)/100</f>
      </c>
      <c t="s">
        <v>23</v>
      </c>
    </row>
    <row r="221" spans="1:5" ht="12.75">
      <c r="A221" s="34" t="s">
        <v>50</v>
      </c>
      <c r="E221" s="35" t="s">
        <v>47</v>
      </c>
    </row>
    <row r="222" spans="1:5" ht="76.5">
      <c r="A222" s="36" t="s">
        <v>51</v>
      </c>
      <c r="E222" s="37" t="s">
        <v>1251</v>
      </c>
    </row>
    <row r="223" spans="1:5" ht="395.25">
      <c r="A223" t="s">
        <v>53</v>
      </c>
      <c r="E223" s="35" t="s">
        <v>513</v>
      </c>
    </row>
    <row r="224" spans="1:16" ht="12.75">
      <c r="A224" s="25" t="s">
        <v>45</v>
      </c>
      <c s="29" t="s">
        <v>438</v>
      </c>
      <c s="29" t="s">
        <v>541</v>
      </c>
      <c s="25" t="s">
        <v>47</v>
      </c>
      <c s="30" t="s">
        <v>542</v>
      </c>
      <c s="31" t="s">
        <v>57</v>
      </c>
      <c s="32">
        <v>1.139</v>
      </c>
      <c s="33">
        <v>0</v>
      </c>
      <c s="33">
        <f>ROUND(ROUND(H224,2)*ROUND(G224,3),2)</f>
      </c>
      <c r="O224">
        <f>(I224*21)/100</f>
      </c>
      <c t="s">
        <v>23</v>
      </c>
    </row>
    <row r="225" spans="1:5" ht="12.75">
      <c r="A225" s="34" t="s">
        <v>50</v>
      </c>
      <c r="E225" s="35" t="s">
        <v>47</v>
      </c>
    </row>
    <row r="226" spans="1:5" ht="25.5">
      <c r="A226" s="36" t="s">
        <v>51</v>
      </c>
      <c r="E226" s="37" t="s">
        <v>1252</v>
      </c>
    </row>
    <row r="227" spans="1:5" ht="293.25">
      <c r="A227" t="s">
        <v>53</v>
      </c>
      <c r="E227" s="35" t="s">
        <v>544</v>
      </c>
    </row>
    <row r="228" spans="1:16" ht="12.75">
      <c r="A228" s="25" t="s">
        <v>45</v>
      </c>
      <c s="29" t="s">
        <v>440</v>
      </c>
      <c s="29" t="s">
        <v>545</v>
      </c>
      <c s="25" t="s">
        <v>47</v>
      </c>
      <c s="30" t="s">
        <v>546</v>
      </c>
      <c s="31" t="s">
        <v>49</v>
      </c>
      <c s="32">
        <v>2.736</v>
      </c>
      <c s="33">
        <v>0</v>
      </c>
      <c s="33">
        <f>ROUND(ROUND(H228,2)*ROUND(G228,3),2)</f>
      </c>
      <c r="O228">
        <f>(I228*21)/100</f>
      </c>
      <c t="s">
        <v>23</v>
      </c>
    </row>
    <row r="229" spans="1:5" ht="12.75">
      <c r="A229" s="34" t="s">
        <v>50</v>
      </c>
      <c r="E229" s="35" t="s">
        <v>47</v>
      </c>
    </row>
    <row r="230" spans="1:5" ht="25.5">
      <c r="A230" s="36" t="s">
        <v>51</v>
      </c>
      <c r="E230" s="37" t="s">
        <v>1253</v>
      </c>
    </row>
    <row r="231" spans="1:5" ht="395.25">
      <c r="A231" t="s">
        <v>53</v>
      </c>
      <c r="E231" s="35" t="s">
        <v>513</v>
      </c>
    </row>
    <row r="232" spans="1:16" ht="12.75">
      <c r="A232" s="25" t="s">
        <v>45</v>
      </c>
      <c s="29" t="s">
        <v>565</v>
      </c>
      <c s="29" t="s">
        <v>548</v>
      </c>
      <c s="25" t="s">
        <v>47</v>
      </c>
      <c s="30" t="s">
        <v>549</v>
      </c>
      <c s="31" t="s">
        <v>57</v>
      </c>
      <c s="32">
        <v>0.575</v>
      </c>
      <c s="33">
        <v>0</v>
      </c>
      <c s="33">
        <f>ROUND(ROUND(H232,2)*ROUND(G232,3),2)</f>
      </c>
      <c r="O232">
        <f>(I232*21)/100</f>
      </c>
      <c t="s">
        <v>23</v>
      </c>
    </row>
    <row r="233" spans="1:5" ht="12.75">
      <c r="A233" s="34" t="s">
        <v>50</v>
      </c>
      <c r="E233" s="35" t="s">
        <v>47</v>
      </c>
    </row>
    <row r="234" spans="1:5" ht="38.25">
      <c r="A234" s="36" t="s">
        <v>51</v>
      </c>
      <c r="E234" s="37" t="s">
        <v>1254</v>
      </c>
    </row>
    <row r="235" spans="1:5" ht="293.25">
      <c r="A235" t="s">
        <v>53</v>
      </c>
      <c r="E235" s="35" t="s">
        <v>544</v>
      </c>
    </row>
    <row r="236" spans="1:16" ht="12.75">
      <c r="A236" s="25" t="s">
        <v>45</v>
      </c>
      <c s="29" t="s">
        <v>569</v>
      </c>
      <c s="29" t="s">
        <v>1255</v>
      </c>
      <c s="25" t="s">
        <v>307</v>
      </c>
      <c s="30" t="s">
        <v>1256</v>
      </c>
      <c s="31" t="s">
        <v>57</v>
      </c>
      <c s="32">
        <v>8</v>
      </c>
      <c s="33">
        <v>0</v>
      </c>
      <c s="33">
        <f>ROUND(ROUND(H236,2)*ROUND(G236,3),2)</f>
      </c>
      <c r="O236">
        <f>(I236*21)/100</f>
      </c>
      <c t="s">
        <v>23</v>
      </c>
    </row>
    <row r="237" spans="1:5" ht="12.75">
      <c r="A237" s="34" t="s">
        <v>50</v>
      </c>
      <c r="E237" s="35" t="s">
        <v>47</v>
      </c>
    </row>
    <row r="238" spans="1:5" ht="38.25">
      <c r="A238" s="36" t="s">
        <v>51</v>
      </c>
      <c r="E238" s="37" t="s">
        <v>1257</v>
      </c>
    </row>
    <row r="239" spans="1:5" ht="89.25">
      <c r="A239" t="s">
        <v>53</v>
      </c>
      <c r="E239" s="35" t="s">
        <v>1258</v>
      </c>
    </row>
    <row r="240" spans="1:18" ht="12.75" customHeight="1">
      <c r="A240" s="6" t="s">
        <v>43</v>
      </c>
      <c s="6"/>
      <c s="39" t="s">
        <v>33</v>
      </c>
      <c s="6"/>
      <c s="27" t="s">
        <v>380</v>
      </c>
      <c s="6"/>
      <c s="6"/>
      <c s="6"/>
      <c s="40">
        <f>0+Q240</f>
      </c>
      <c r="O240">
        <f>0+R240</f>
      </c>
      <c r="Q240">
        <f>0+I241+I245+I249+I253+I257+I261+I265+I269+I273+I277+I281+I285+I289</f>
      </c>
      <c>
        <f>0+O241+O245+O249+O253+O257+O261+O265+O269+O273+O277+O281+O285+O289</f>
      </c>
    </row>
    <row r="241" spans="1:16" ht="12.75">
      <c r="A241" s="25" t="s">
        <v>45</v>
      </c>
      <c s="29" t="s">
        <v>574</v>
      </c>
      <c s="29" t="s">
        <v>884</v>
      </c>
      <c s="25" t="s">
        <v>47</v>
      </c>
      <c s="30" t="s">
        <v>885</v>
      </c>
      <c s="31" t="s">
        <v>49</v>
      </c>
      <c s="32">
        <v>5.04</v>
      </c>
      <c s="33">
        <v>0</v>
      </c>
      <c s="33">
        <f>ROUND(ROUND(H241,2)*ROUND(G241,3),2)</f>
      </c>
      <c r="O241">
        <f>(I241*21)/100</f>
      </c>
      <c t="s">
        <v>23</v>
      </c>
    </row>
    <row r="242" spans="1:5" ht="12.75">
      <c r="A242" s="34" t="s">
        <v>50</v>
      </c>
      <c r="E242" s="35" t="s">
        <v>47</v>
      </c>
    </row>
    <row r="243" spans="1:5" ht="63.75">
      <c r="A243" s="36" t="s">
        <v>51</v>
      </c>
      <c r="E243" s="37" t="s">
        <v>1259</v>
      </c>
    </row>
    <row r="244" spans="1:5" ht="395.25">
      <c r="A244" t="s">
        <v>53</v>
      </c>
      <c r="E244" s="35" t="s">
        <v>558</v>
      </c>
    </row>
    <row r="245" spans="1:16" ht="12.75">
      <c r="A245" s="25" t="s">
        <v>45</v>
      </c>
      <c s="29" t="s">
        <v>578</v>
      </c>
      <c s="29" t="s">
        <v>559</v>
      </c>
      <c s="25" t="s">
        <v>47</v>
      </c>
      <c s="30" t="s">
        <v>560</v>
      </c>
      <c s="31" t="s">
        <v>49</v>
      </c>
      <c s="32">
        <v>8.32</v>
      </c>
      <c s="33">
        <v>0</v>
      </c>
      <c s="33">
        <f>ROUND(ROUND(H245,2)*ROUND(G245,3),2)</f>
      </c>
      <c r="O245">
        <f>(I245*21)/100</f>
      </c>
      <c t="s">
        <v>23</v>
      </c>
    </row>
    <row r="246" spans="1:5" ht="12.75">
      <c r="A246" s="34" t="s">
        <v>50</v>
      </c>
      <c r="E246" s="35" t="s">
        <v>47</v>
      </c>
    </row>
    <row r="247" spans="1:5" ht="76.5">
      <c r="A247" s="36" t="s">
        <v>51</v>
      </c>
      <c r="E247" s="37" t="s">
        <v>1260</v>
      </c>
    </row>
    <row r="248" spans="1:5" ht="395.25">
      <c r="A248" t="s">
        <v>53</v>
      </c>
      <c r="E248" s="35" t="s">
        <v>513</v>
      </c>
    </row>
    <row r="249" spans="1:16" ht="12.75">
      <c r="A249" s="25" t="s">
        <v>45</v>
      </c>
      <c s="29" t="s">
        <v>583</v>
      </c>
      <c s="29" t="s">
        <v>562</v>
      </c>
      <c s="25" t="s">
        <v>47</v>
      </c>
      <c s="30" t="s">
        <v>563</v>
      </c>
      <c s="31" t="s">
        <v>57</v>
      </c>
      <c s="32">
        <v>1.664</v>
      </c>
      <c s="33">
        <v>0</v>
      </c>
      <c s="33">
        <f>ROUND(ROUND(H249,2)*ROUND(G249,3),2)</f>
      </c>
      <c r="O249">
        <f>(I249*21)/100</f>
      </c>
      <c t="s">
        <v>23</v>
      </c>
    </row>
    <row r="250" spans="1:5" ht="12.75">
      <c r="A250" s="34" t="s">
        <v>50</v>
      </c>
      <c r="E250" s="35" t="s">
        <v>47</v>
      </c>
    </row>
    <row r="251" spans="1:5" ht="38.25">
      <c r="A251" s="36" t="s">
        <v>51</v>
      </c>
      <c r="E251" s="37" t="s">
        <v>1261</v>
      </c>
    </row>
    <row r="252" spans="1:5" ht="293.25">
      <c r="A252" t="s">
        <v>53</v>
      </c>
      <c r="E252" s="35" t="s">
        <v>544</v>
      </c>
    </row>
    <row r="253" spans="1:16" ht="12.75">
      <c r="A253" s="25" t="s">
        <v>45</v>
      </c>
      <c s="29" t="s">
        <v>587</v>
      </c>
      <c s="29" t="s">
        <v>1262</v>
      </c>
      <c s="25" t="s">
        <v>47</v>
      </c>
      <c s="30" t="s">
        <v>1263</v>
      </c>
      <c s="31" t="s">
        <v>152</v>
      </c>
      <c s="32">
        <v>10.845</v>
      </c>
      <c s="33">
        <v>0</v>
      </c>
      <c s="33">
        <f>ROUND(ROUND(H253,2)*ROUND(G253,3),2)</f>
      </c>
      <c r="O253">
        <f>(I253*21)/100</f>
      </c>
      <c t="s">
        <v>23</v>
      </c>
    </row>
    <row r="254" spans="1:5" ht="12.75">
      <c r="A254" s="34" t="s">
        <v>50</v>
      </c>
      <c r="E254" s="35" t="s">
        <v>47</v>
      </c>
    </row>
    <row r="255" spans="1:5" ht="12.75">
      <c r="A255" s="36" t="s">
        <v>51</v>
      </c>
      <c r="E255" s="37" t="s">
        <v>1264</v>
      </c>
    </row>
    <row r="256" spans="1:5" ht="267.75">
      <c r="A256" t="s">
        <v>53</v>
      </c>
      <c r="E256" s="35" t="s">
        <v>1265</v>
      </c>
    </row>
    <row r="257" spans="1:16" ht="12.75">
      <c r="A257" s="25" t="s">
        <v>45</v>
      </c>
      <c s="29" t="s">
        <v>590</v>
      </c>
      <c s="29" t="s">
        <v>889</v>
      </c>
      <c s="25" t="s">
        <v>47</v>
      </c>
      <c s="30" t="s">
        <v>890</v>
      </c>
      <c s="31" t="s">
        <v>49</v>
      </c>
      <c s="32">
        <v>4.32</v>
      </c>
      <c s="33">
        <v>0</v>
      </c>
      <c s="33">
        <f>ROUND(ROUND(H257,2)*ROUND(G257,3),2)</f>
      </c>
      <c r="O257">
        <f>(I257*21)/100</f>
      </c>
      <c t="s">
        <v>23</v>
      </c>
    </row>
    <row r="258" spans="1:5" ht="12.75">
      <c r="A258" s="34" t="s">
        <v>50</v>
      </c>
      <c r="E258" s="35" t="s">
        <v>47</v>
      </c>
    </row>
    <row r="259" spans="1:5" ht="25.5">
      <c r="A259" s="36" t="s">
        <v>51</v>
      </c>
      <c r="E259" s="37" t="s">
        <v>1266</v>
      </c>
    </row>
    <row r="260" spans="1:5" ht="395.25">
      <c r="A260" t="s">
        <v>53</v>
      </c>
      <c r="E260" s="35" t="s">
        <v>558</v>
      </c>
    </row>
    <row r="261" spans="1:16" ht="12.75">
      <c r="A261" s="25" t="s">
        <v>45</v>
      </c>
      <c s="29" t="s">
        <v>594</v>
      </c>
      <c s="29" t="s">
        <v>892</v>
      </c>
      <c s="25" t="s">
        <v>47</v>
      </c>
      <c s="30" t="s">
        <v>893</v>
      </c>
      <c s="31" t="s">
        <v>49</v>
      </c>
      <c s="32">
        <v>5.1</v>
      </c>
      <c s="33">
        <v>0</v>
      </c>
      <c s="33">
        <f>ROUND(ROUND(H261,2)*ROUND(G261,3),2)</f>
      </c>
      <c r="O261">
        <f>(I261*21)/100</f>
      </c>
      <c t="s">
        <v>23</v>
      </c>
    </row>
    <row r="262" spans="1:5" ht="12.75">
      <c r="A262" s="34" t="s">
        <v>50</v>
      </c>
      <c r="E262" s="35" t="s">
        <v>47</v>
      </c>
    </row>
    <row r="263" spans="1:5" ht="63.75">
      <c r="A263" s="36" t="s">
        <v>51</v>
      </c>
      <c r="E263" s="37" t="s">
        <v>1267</v>
      </c>
    </row>
    <row r="264" spans="1:5" ht="395.25">
      <c r="A264" t="s">
        <v>53</v>
      </c>
      <c r="E264" s="35" t="s">
        <v>558</v>
      </c>
    </row>
    <row r="265" spans="1:16" ht="12.75">
      <c r="A265" s="25" t="s">
        <v>45</v>
      </c>
      <c s="29" t="s">
        <v>599</v>
      </c>
      <c s="29" t="s">
        <v>570</v>
      </c>
      <c s="25" t="s">
        <v>47</v>
      </c>
      <c s="30" t="s">
        <v>571</v>
      </c>
      <c s="31" t="s">
        <v>49</v>
      </c>
      <c s="32">
        <v>47.52</v>
      </c>
      <c s="33">
        <v>0</v>
      </c>
      <c s="33">
        <f>ROUND(ROUND(H265,2)*ROUND(G265,3),2)</f>
      </c>
      <c r="O265">
        <f>(I265*21)/100</f>
      </c>
      <c t="s">
        <v>23</v>
      </c>
    </row>
    <row r="266" spans="1:5" ht="12.75">
      <c r="A266" s="34" t="s">
        <v>50</v>
      </c>
      <c r="E266" s="35" t="s">
        <v>47</v>
      </c>
    </row>
    <row r="267" spans="1:5" ht="63.75">
      <c r="A267" s="36" t="s">
        <v>51</v>
      </c>
      <c r="E267" s="37" t="s">
        <v>1268</v>
      </c>
    </row>
    <row r="268" spans="1:5" ht="63.75">
      <c r="A268" t="s">
        <v>53</v>
      </c>
      <c r="E268" s="35" t="s">
        <v>573</v>
      </c>
    </row>
    <row r="269" spans="1:16" ht="12.75">
      <c r="A269" s="25" t="s">
        <v>45</v>
      </c>
      <c s="29" t="s">
        <v>601</v>
      </c>
      <c s="29" t="s">
        <v>584</v>
      </c>
      <c s="25" t="s">
        <v>307</v>
      </c>
      <c s="30" t="s">
        <v>585</v>
      </c>
      <c s="31" t="s">
        <v>57</v>
      </c>
      <c s="32">
        <v>0.4</v>
      </c>
      <c s="33">
        <v>0</v>
      </c>
      <c s="33">
        <f>ROUND(ROUND(H269,2)*ROUND(G269,3),2)</f>
      </c>
      <c r="O269">
        <f>(I269*21)/100</f>
      </c>
      <c t="s">
        <v>23</v>
      </c>
    </row>
    <row r="270" spans="1:5" ht="12.75">
      <c r="A270" s="34" t="s">
        <v>50</v>
      </c>
      <c r="E270" s="35" t="s">
        <v>47</v>
      </c>
    </row>
    <row r="271" spans="1:5" ht="38.25">
      <c r="A271" s="36" t="s">
        <v>51</v>
      </c>
      <c r="E271" s="37" t="s">
        <v>1269</v>
      </c>
    </row>
    <row r="272" spans="1:5" ht="293.25">
      <c r="A272" t="s">
        <v>53</v>
      </c>
      <c r="E272" s="35" t="s">
        <v>544</v>
      </c>
    </row>
    <row r="273" spans="1:16" ht="12.75">
      <c r="A273" s="25" t="s">
        <v>45</v>
      </c>
      <c s="29" t="s">
        <v>603</v>
      </c>
      <c s="29" t="s">
        <v>588</v>
      </c>
      <c s="25" t="s">
        <v>307</v>
      </c>
      <c s="30" t="s">
        <v>589</v>
      </c>
      <c s="31" t="s">
        <v>57</v>
      </c>
      <c s="32">
        <v>0.166</v>
      </c>
      <c s="33">
        <v>0</v>
      </c>
      <c s="33">
        <f>ROUND(ROUND(H273,2)*ROUND(G273,3),2)</f>
      </c>
      <c r="O273">
        <f>(I273*21)/100</f>
      </c>
      <c t="s">
        <v>23</v>
      </c>
    </row>
    <row r="274" spans="1:5" ht="12.75">
      <c r="A274" s="34" t="s">
        <v>50</v>
      </c>
      <c r="E274" s="35" t="s">
        <v>47</v>
      </c>
    </row>
    <row r="275" spans="1:5" ht="38.25">
      <c r="A275" s="36" t="s">
        <v>51</v>
      </c>
      <c r="E275" s="37" t="s">
        <v>1270</v>
      </c>
    </row>
    <row r="276" spans="1:5" ht="293.25">
      <c r="A276" t="s">
        <v>53</v>
      </c>
      <c r="E276" s="35" t="s">
        <v>544</v>
      </c>
    </row>
    <row r="277" spans="1:16" ht="12.75">
      <c r="A277" s="25" t="s">
        <v>45</v>
      </c>
      <c s="29" t="s">
        <v>608</v>
      </c>
      <c s="29" t="s">
        <v>896</v>
      </c>
      <c s="25" t="s">
        <v>47</v>
      </c>
      <c s="30" t="s">
        <v>897</v>
      </c>
      <c s="31" t="s">
        <v>49</v>
      </c>
      <c s="32">
        <v>0.075</v>
      </c>
      <c s="33">
        <v>0</v>
      </c>
      <c s="33">
        <f>ROUND(ROUND(H277,2)*ROUND(G277,3),2)</f>
      </c>
      <c r="O277">
        <f>(I277*21)/100</f>
      </c>
      <c t="s">
        <v>23</v>
      </c>
    </row>
    <row r="278" spans="1:5" ht="12.75">
      <c r="A278" s="34" t="s">
        <v>50</v>
      </c>
      <c r="E278" s="35" t="s">
        <v>47</v>
      </c>
    </row>
    <row r="279" spans="1:5" ht="25.5">
      <c r="A279" s="36" t="s">
        <v>51</v>
      </c>
      <c r="E279" s="37" t="s">
        <v>1271</v>
      </c>
    </row>
    <row r="280" spans="1:5" ht="63.75">
      <c r="A280" t="s">
        <v>53</v>
      </c>
      <c r="E280" s="35" t="s">
        <v>899</v>
      </c>
    </row>
    <row r="281" spans="1:16" ht="12.75">
      <c r="A281" s="25" t="s">
        <v>45</v>
      </c>
      <c s="29" t="s">
        <v>610</v>
      </c>
      <c s="29" t="s">
        <v>896</v>
      </c>
      <c s="25" t="s">
        <v>307</v>
      </c>
      <c s="30" t="s">
        <v>897</v>
      </c>
      <c s="31" t="s">
        <v>49</v>
      </c>
      <c s="32">
        <v>2.053</v>
      </c>
      <c s="33">
        <v>0</v>
      </c>
      <c s="33">
        <f>ROUND(ROUND(H281,2)*ROUND(G281,3),2)</f>
      </c>
      <c r="O281">
        <f>(I281*21)/100</f>
      </c>
      <c t="s">
        <v>23</v>
      </c>
    </row>
    <row r="282" spans="1:5" ht="12.75">
      <c r="A282" s="34" t="s">
        <v>50</v>
      </c>
      <c r="E282" s="35" t="s">
        <v>47</v>
      </c>
    </row>
    <row r="283" spans="1:5" ht="51">
      <c r="A283" s="36" t="s">
        <v>51</v>
      </c>
      <c r="E283" s="37" t="s">
        <v>1272</v>
      </c>
    </row>
    <row r="284" spans="1:5" ht="63.75">
      <c r="A284" t="s">
        <v>53</v>
      </c>
      <c r="E284" s="35" t="s">
        <v>899</v>
      </c>
    </row>
    <row r="285" spans="1:16" ht="12.75">
      <c r="A285" s="25" t="s">
        <v>45</v>
      </c>
      <c s="29" t="s">
        <v>612</v>
      </c>
      <c s="29" t="s">
        <v>385</v>
      </c>
      <c s="25" t="s">
        <v>47</v>
      </c>
      <c s="30" t="s">
        <v>386</v>
      </c>
      <c s="31" t="s">
        <v>49</v>
      </c>
      <c s="32">
        <v>38</v>
      </c>
      <c s="33">
        <v>0</v>
      </c>
      <c s="33">
        <f>ROUND(ROUND(H285,2)*ROUND(G285,3),2)</f>
      </c>
      <c r="O285">
        <f>(I285*21)/100</f>
      </c>
      <c t="s">
        <v>23</v>
      </c>
    </row>
    <row r="286" spans="1:5" ht="12.75">
      <c r="A286" s="34" t="s">
        <v>50</v>
      </c>
      <c r="E286" s="35" t="s">
        <v>47</v>
      </c>
    </row>
    <row r="287" spans="1:5" ht="63.75">
      <c r="A287" s="36" t="s">
        <v>51</v>
      </c>
      <c r="E287" s="37" t="s">
        <v>1273</v>
      </c>
    </row>
    <row r="288" spans="1:5" ht="76.5">
      <c r="A288" t="s">
        <v>53</v>
      </c>
      <c r="E288" s="35" t="s">
        <v>384</v>
      </c>
    </row>
    <row r="289" spans="1:16" ht="12.75">
      <c r="A289" s="25" t="s">
        <v>45</v>
      </c>
      <c s="29" t="s">
        <v>614</v>
      </c>
      <c s="29" t="s">
        <v>909</v>
      </c>
      <c s="25" t="s">
        <v>47</v>
      </c>
      <c s="30" t="s">
        <v>910</v>
      </c>
      <c s="31" t="s">
        <v>49</v>
      </c>
      <c s="32">
        <v>7.5</v>
      </c>
      <c s="33">
        <v>0</v>
      </c>
      <c s="33">
        <f>ROUND(ROUND(H289,2)*ROUND(G289,3),2)</f>
      </c>
      <c r="O289">
        <f>(I289*21)/100</f>
      </c>
      <c t="s">
        <v>23</v>
      </c>
    </row>
    <row r="290" spans="1:5" ht="12.75">
      <c r="A290" s="34" t="s">
        <v>50</v>
      </c>
      <c r="E290" s="35" t="s">
        <v>47</v>
      </c>
    </row>
    <row r="291" spans="1:5" ht="51">
      <c r="A291" s="36" t="s">
        <v>51</v>
      </c>
      <c r="E291" s="37" t="s">
        <v>1274</v>
      </c>
    </row>
    <row r="292" spans="1:5" ht="114.75">
      <c r="A292" t="s">
        <v>53</v>
      </c>
      <c r="E292" s="35" t="s">
        <v>912</v>
      </c>
    </row>
    <row r="293" spans="1:18" ht="12.75" customHeight="1">
      <c r="A293" s="6" t="s">
        <v>43</v>
      </c>
      <c s="6"/>
      <c s="39" t="s">
        <v>35</v>
      </c>
      <c s="6"/>
      <c s="27" t="s">
        <v>174</v>
      </c>
      <c s="6"/>
      <c s="6"/>
      <c s="6"/>
      <c s="40">
        <f>0+Q293</f>
      </c>
      <c r="O293">
        <f>0+R293</f>
      </c>
      <c r="Q293">
        <f>0+I294+I298+I302+I306+I310+I314+I318+I322+I326+I330+I334+I338+I342+I346+I350+I354</f>
      </c>
      <c>
        <f>0+O294+O298+O302+O306+O310+O314+O318+O322+O326+O330+O334+O338+O342+O346+O350+O354</f>
      </c>
    </row>
    <row r="294" spans="1:16" ht="12.75">
      <c r="A294" s="25" t="s">
        <v>45</v>
      </c>
      <c s="29" t="s">
        <v>616</v>
      </c>
      <c s="29" t="s">
        <v>176</v>
      </c>
      <c s="25" t="s">
        <v>47</v>
      </c>
      <c s="30" t="s">
        <v>177</v>
      </c>
      <c s="31" t="s">
        <v>49</v>
      </c>
      <c s="32">
        <v>101.575</v>
      </c>
      <c s="33">
        <v>0</v>
      </c>
      <c s="33">
        <f>ROUND(ROUND(H294,2)*ROUND(G294,3),2)</f>
      </c>
      <c r="O294">
        <f>(I294*21)/100</f>
      </c>
      <c t="s">
        <v>23</v>
      </c>
    </row>
    <row r="295" spans="1:5" ht="12.75">
      <c r="A295" s="34" t="s">
        <v>50</v>
      </c>
      <c r="E295" s="35" t="s">
        <v>47</v>
      </c>
    </row>
    <row r="296" spans="1:5" ht="25.5">
      <c r="A296" s="36" t="s">
        <v>51</v>
      </c>
      <c r="E296" s="37" t="s">
        <v>1275</v>
      </c>
    </row>
    <row r="297" spans="1:5" ht="140.25">
      <c r="A297" t="s">
        <v>53</v>
      </c>
      <c r="E297" s="35" t="s">
        <v>179</v>
      </c>
    </row>
    <row r="298" spans="1:16" ht="12.75">
      <c r="A298" s="25" t="s">
        <v>45</v>
      </c>
      <c s="29" t="s">
        <v>620</v>
      </c>
      <c s="29" t="s">
        <v>181</v>
      </c>
      <c s="25" t="s">
        <v>47</v>
      </c>
      <c s="30" t="s">
        <v>182</v>
      </c>
      <c s="31" t="s">
        <v>49</v>
      </c>
      <c s="32">
        <v>158.4</v>
      </c>
      <c s="33">
        <v>0</v>
      </c>
      <c s="33">
        <f>ROUND(ROUND(H298,2)*ROUND(G298,3),2)</f>
      </c>
      <c r="O298">
        <f>(I298*21)/100</f>
      </c>
      <c t="s">
        <v>23</v>
      </c>
    </row>
    <row r="299" spans="1:5" ht="12.75">
      <c r="A299" s="34" t="s">
        <v>50</v>
      </c>
      <c r="E299" s="35" t="s">
        <v>47</v>
      </c>
    </row>
    <row r="300" spans="1:5" ht="102">
      <c r="A300" s="36" t="s">
        <v>51</v>
      </c>
      <c r="E300" s="37" t="s">
        <v>1276</v>
      </c>
    </row>
    <row r="301" spans="1:5" ht="76.5">
      <c r="A301" t="s">
        <v>53</v>
      </c>
      <c r="E301" s="35" t="s">
        <v>184</v>
      </c>
    </row>
    <row r="302" spans="1:16" ht="12.75">
      <c r="A302" s="25" t="s">
        <v>45</v>
      </c>
      <c s="29" t="s">
        <v>622</v>
      </c>
      <c s="29" t="s">
        <v>389</v>
      </c>
      <c s="25" t="s">
        <v>47</v>
      </c>
      <c s="30" t="s">
        <v>390</v>
      </c>
      <c s="31" t="s">
        <v>49</v>
      </c>
      <c s="32">
        <v>22.455</v>
      </c>
      <c s="33">
        <v>0</v>
      </c>
      <c s="33">
        <f>ROUND(ROUND(H302,2)*ROUND(G302,3),2)</f>
      </c>
      <c r="O302">
        <f>(I302*21)/100</f>
      </c>
      <c t="s">
        <v>23</v>
      </c>
    </row>
    <row r="303" spans="1:5" ht="12.75">
      <c r="A303" s="34" t="s">
        <v>50</v>
      </c>
      <c r="E303" s="35" t="s">
        <v>47</v>
      </c>
    </row>
    <row r="304" spans="1:5" ht="51">
      <c r="A304" s="36" t="s">
        <v>51</v>
      </c>
      <c r="E304" s="37" t="s">
        <v>1277</v>
      </c>
    </row>
    <row r="305" spans="1:5" ht="102">
      <c r="A305" t="s">
        <v>53</v>
      </c>
      <c r="E305" s="35" t="s">
        <v>392</v>
      </c>
    </row>
    <row r="306" spans="1:16" ht="12.75">
      <c r="A306" s="25" t="s">
        <v>45</v>
      </c>
      <c s="29" t="s">
        <v>624</v>
      </c>
      <c s="29" t="s">
        <v>393</v>
      </c>
      <c s="25" t="s">
        <v>47</v>
      </c>
      <c s="30" t="s">
        <v>394</v>
      </c>
      <c s="31" t="s">
        <v>152</v>
      </c>
      <c s="32">
        <v>49.9</v>
      </c>
      <c s="33">
        <v>0</v>
      </c>
      <c s="33">
        <f>ROUND(ROUND(H306,2)*ROUND(G306,3),2)</f>
      </c>
      <c r="O306">
        <f>(I306*21)/100</f>
      </c>
      <c t="s">
        <v>23</v>
      </c>
    </row>
    <row r="307" spans="1:5" ht="12.75">
      <c r="A307" s="34" t="s">
        <v>50</v>
      </c>
      <c r="E307" s="35" t="s">
        <v>47</v>
      </c>
    </row>
    <row r="308" spans="1:5" ht="51">
      <c r="A308" s="36" t="s">
        <v>51</v>
      </c>
      <c r="E308" s="37" t="s">
        <v>1278</v>
      </c>
    </row>
    <row r="309" spans="1:5" ht="102">
      <c r="A309" t="s">
        <v>53</v>
      </c>
      <c r="E309" s="35" t="s">
        <v>392</v>
      </c>
    </row>
    <row r="310" spans="1:16" ht="12.75">
      <c r="A310" s="25" t="s">
        <v>45</v>
      </c>
      <c s="29" t="s">
        <v>628</v>
      </c>
      <c s="29" t="s">
        <v>396</v>
      </c>
      <c s="25" t="s">
        <v>29</v>
      </c>
      <c s="30" t="s">
        <v>397</v>
      </c>
      <c s="31" t="s">
        <v>152</v>
      </c>
      <c s="32">
        <v>475.2</v>
      </c>
      <c s="33">
        <v>0</v>
      </c>
      <c s="33">
        <f>ROUND(ROUND(H310,2)*ROUND(G310,3),2)</f>
      </c>
      <c r="O310">
        <f>(I310*21)/100</f>
      </c>
      <c t="s">
        <v>23</v>
      </c>
    </row>
    <row r="311" spans="1:5" ht="12.75">
      <c r="A311" s="34" t="s">
        <v>50</v>
      </c>
      <c r="E311" s="35" t="s">
        <v>47</v>
      </c>
    </row>
    <row r="312" spans="1:5" ht="25.5">
      <c r="A312" s="36" t="s">
        <v>51</v>
      </c>
      <c r="E312" s="37" t="s">
        <v>1279</v>
      </c>
    </row>
    <row r="313" spans="1:5" ht="89.25">
      <c r="A313" t="s">
        <v>53</v>
      </c>
      <c r="E313" s="35" t="s">
        <v>193</v>
      </c>
    </row>
    <row r="314" spans="1:16" ht="12.75">
      <c r="A314" s="25" t="s">
        <v>45</v>
      </c>
      <c s="29" t="s">
        <v>630</v>
      </c>
      <c s="29" t="s">
        <v>396</v>
      </c>
      <c s="25" t="s">
        <v>23</v>
      </c>
      <c s="30" t="s">
        <v>397</v>
      </c>
      <c s="31" t="s">
        <v>152</v>
      </c>
      <c s="32">
        <v>64</v>
      </c>
      <c s="33">
        <v>0</v>
      </c>
      <c s="33">
        <f>ROUND(ROUND(H314,2)*ROUND(G314,3),2)</f>
      </c>
      <c r="O314">
        <f>(I314*21)/100</f>
      </c>
      <c t="s">
        <v>23</v>
      </c>
    </row>
    <row r="315" spans="1:5" ht="12.75">
      <c r="A315" s="34" t="s">
        <v>50</v>
      </c>
      <c r="E315" s="35" t="s">
        <v>47</v>
      </c>
    </row>
    <row r="316" spans="1:5" ht="25.5">
      <c r="A316" s="36" t="s">
        <v>51</v>
      </c>
      <c r="E316" s="37" t="s">
        <v>1280</v>
      </c>
    </row>
    <row r="317" spans="1:5" ht="89.25">
      <c r="A317" t="s">
        <v>53</v>
      </c>
      <c r="E317" s="35" t="s">
        <v>193</v>
      </c>
    </row>
    <row r="318" spans="1:16" ht="12.75">
      <c r="A318" s="25" t="s">
        <v>45</v>
      </c>
      <c s="29" t="s">
        <v>633</v>
      </c>
      <c s="29" t="s">
        <v>195</v>
      </c>
      <c s="25" t="s">
        <v>47</v>
      </c>
      <c s="30" t="s">
        <v>196</v>
      </c>
      <c s="31" t="s">
        <v>152</v>
      </c>
      <c s="32">
        <v>380.556</v>
      </c>
      <c s="33">
        <v>0</v>
      </c>
      <c s="33">
        <f>ROUND(ROUND(H318,2)*ROUND(G318,3),2)</f>
      </c>
      <c r="O318">
        <f>(I318*21)/100</f>
      </c>
      <c t="s">
        <v>23</v>
      </c>
    </row>
    <row r="319" spans="1:5" ht="12.75">
      <c r="A319" s="34" t="s">
        <v>50</v>
      </c>
      <c r="E319" s="35" t="s">
        <v>47</v>
      </c>
    </row>
    <row r="320" spans="1:5" ht="89.25">
      <c r="A320" s="36" t="s">
        <v>51</v>
      </c>
      <c r="E320" s="37" t="s">
        <v>1281</v>
      </c>
    </row>
    <row r="321" spans="1:5" ht="89.25">
      <c r="A321" t="s">
        <v>53</v>
      </c>
      <c r="E321" s="35" t="s">
        <v>193</v>
      </c>
    </row>
    <row r="322" spans="1:16" ht="12.75">
      <c r="A322" s="25" t="s">
        <v>45</v>
      </c>
      <c s="29" t="s">
        <v>638</v>
      </c>
      <c s="29" t="s">
        <v>399</v>
      </c>
      <c s="25" t="s">
        <v>47</v>
      </c>
      <c s="30" t="s">
        <v>400</v>
      </c>
      <c s="31" t="s">
        <v>152</v>
      </c>
      <c s="32">
        <v>64</v>
      </c>
      <c s="33">
        <v>0</v>
      </c>
      <c s="33">
        <f>ROUND(ROUND(H322,2)*ROUND(G322,3),2)</f>
      </c>
      <c r="O322">
        <f>(I322*21)/100</f>
      </c>
      <c t="s">
        <v>23</v>
      </c>
    </row>
    <row r="323" spans="1:5" ht="12.75">
      <c r="A323" s="34" t="s">
        <v>50</v>
      </c>
      <c r="E323" s="35" t="s">
        <v>47</v>
      </c>
    </row>
    <row r="324" spans="1:5" ht="38.25">
      <c r="A324" s="36" t="s">
        <v>51</v>
      </c>
      <c r="E324" s="37" t="s">
        <v>1282</v>
      </c>
    </row>
    <row r="325" spans="1:5" ht="89.25">
      <c r="A325" t="s">
        <v>53</v>
      </c>
      <c r="E325" s="35" t="s">
        <v>193</v>
      </c>
    </row>
    <row r="326" spans="1:16" ht="12.75">
      <c r="A326" s="25" t="s">
        <v>45</v>
      </c>
      <c s="29" t="s">
        <v>642</v>
      </c>
      <c s="29" t="s">
        <v>919</v>
      </c>
      <c s="25" t="s">
        <v>47</v>
      </c>
      <c s="30" t="s">
        <v>920</v>
      </c>
      <c s="31" t="s">
        <v>152</v>
      </c>
      <c s="32">
        <v>217.26</v>
      </c>
      <c s="33">
        <v>0</v>
      </c>
      <c s="33">
        <f>ROUND(ROUND(H326,2)*ROUND(G326,3),2)</f>
      </c>
      <c r="O326">
        <f>(I326*21)/100</f>
      </c>
      <c t="s">
        <v>23</v>
      </c>
    </row>
    <row r="327" spans="1:5" ht="12.75">
      <c r="A327" s="34" t="s">
        <v>50</v>
      </c>
      <c r="E327" s="35" t="s">
        <v>47</v>
      </c>
    </row>
    <row r="328" spans="1:5" ht="63.75">
      <c r="A328" s="36" t="s">
        <v>51</v>
      </c>
      <c r="E328" s="37" t="s">
        <v>1283</v>
      </c>
    </row>
    <row r="329" spans="1:5" ht="165.75">
      <c r="A329" t="s">
        <v>53</v>
      </c>
      <c r="E329" s="35" t="s">
        <v>206</v>
      </c>
    </row>
    <row r="330" spans="1:16" ht="12.75">
      <c r="A330" s="25" t="s">
        <v>45</v>
      </c>
      <c s="29" t="s">
        <v>646</v>
      </c>
      <c s="29" t="s">
        <v>402</v>
      </c>
      <c s="25" t="s">
        <v>47</v>
      </c>
      <c s="30" t="s">
        <v>403</v>
      </c>
      <c s="31" t="s">
        <v>152</v>
      </c>
      <c s="32">
        <v>64</v>
      </c>
      <c s="33">
        <v>0</v>
      </c>
      <c s="33">
        <f>ROUND(ROUND(H330,2)*ROUND(G330,3),2)</f>
      </c>
      <c r="O330">
        <f>(I330*21)/100</f>
      </c>
      <c t="s">
        <v>23</v>
      </c>
    </row>
    <row r="331" spans="1:5" ht="12.75">
      <c r="A331" s="34" t="s">
        <v>50</v>
      </c>
      <c r="E331" s="35" t="s">
        <v>47</v>
      </c>
    </row>
    <row r="332" spans="1:5" ht="38.25">
      <c r="A332" s="36" t="s">
        <v>51</v>
      </c>
      <c r="E332" s="37" t="s">
        <v>1284</v>
      </c>
    </row>
    <row r="333" spans="1:5" ht="165.75">
      <c r="A333" t="s">
        <v>53</v>
      </c>
      <c r="E333" s="35" t="s">
        <v>206</v>
      </c>
    </row>
    <row r="334" spans="1:16" ht="12.75">
      <c r="A334" s="25" t="s">
        <v>45</v>
      </c>
      <c s="29" t="s">
        <v>650</v>
      </c>
      <c s="29" t="s">
        <v>405</v>
      </c>
      <c s="25" t="s">
        <v>47</v>
      </c>
      <c s="30" t="s">
        <v>406</v>
      </c>
      <c s="31" t="s">
        <v>49</v>
      </c>
      <c s="32">
        <v>6.4</v>
      </c>
      <c s="33">
        <v>0</v>
      </c>
      <c s="33">
        <f>ROUND(ROUND(H334,2)*ROUND(G334,3),2)</f>
      </c>
      <c r="O334">
        <f>(I334*21)/100</f>
      </c>
      <c t="s">
        <v>23</v>
      </c>
    </row>
    <row r="335" spans="1:5" ht="12.75">
      <c r="A335" s="34" t="s">
        <v>50</v>
      </c>
      <c r="E335" s="35" t="s">
        <v>47</v>
      </c>
    </row>
    <row r="336" spans="1:5" ht="38.25">
      <c r="A336" s="36" t="s">
        <v>51</v>
      </c>
      <c r="E336" s="37" t="s">
        <v>1285</v>
      </c>
    </row>
    <row r="337" spans="1:5" ht="165.75">
      <c r="A337" t="s">
        <v>53</v>
      </c>
      <c r="E337" s="35" t="s">
        <v>206</v>
      </c>
    </row>
    <row r="338" spans="1:16" ht="12.75">
      <c r="A338" s="25" t="s">
        <v>45</v>
      </c>
      <c s="29" t="s">
        <v>654</v>
      </c>
      <c s="29" t="s">
        <v>208</v>
      </c>
      <c s="25" t="s">
        <v>47</v>
      </c>
      <c s="30" t="s">
        <v>209</v>
      </c>
      <c s="31" t="s">
        <v>152</v>
      </c>
      <c s="32">
        <v>232.05</v>
      </c>
      <c s="33">
        <v>0</v>
      </c>
      <c s="33">
        <f>ROUND(ROUND(H338,2)*ROUND(G338,3),2)</f>
      </c>
      <c r="O338">
        <f>(I338*21)/100</f>
      </c>
      <c t="s">
        <v>23</v>
      </c>
    </row>
    <row r="339" spans="1:5" ht="12.75">
      <c r="A339" s="34" t="s">
        <v>50</v>
      </c>
      <c r="E339" s="35" t="s">
        <v>47</v>
      </c>
    </row>
    <row r="340" spans="1:5" ht="63.75">
      <c r="A340" s="36" t="s">
        <v>51</v>
      </c>
      <c r="E340" s="37" t="s">
        <v>1286</v>
      </c>
    </row>
    <row r="341" spans="1:5" ht="165.75">
      <c r="A341" t="s">
        <v>53</v>
      </c>
      <c r="E341" s="35" t="s">
        <v>206</v>
      </c>
    </row>
    <row r="342" spans="1:16" ht="12.75">
      <c r="A342" s="25" t="s">
        <v>45</v>
      </c>
      <c s="29" t="s">
        <v>659</v>
      </c>
      <c s="29" t="s">
        <v>923</v>
      </c>
      <c s="25" t="s">
        <v>47</v>
      </c>
      <c s="30" t="s">
        <v>924</v>
      </c>
      <c s="31" t="s">
        <v>49</v>
      </c>
      <c s="32">
        <v>47.52</v>
      </c>
      <c s="33">
        <v>0</v>
      </c>
      <c s="33">
        <f>ROUND(ROUND(H342,2)*ROUND(G342,3),2)</f>
      </c>
      <c r="O342">
        <f>(I342*21)/100</f>
      </c>
      <c t="s">
        <v>23</v>
      </c>
    </row>
    <row r="343" spans="1:5" ht="12.75">
      <c r="A343" s="34" t="s">
        <v>50</v>
      </c>
      <c r="E343" s="35" t="s">
        <v>47</v>
      </c>
    </row>
    <row r="344" spans="1:5" ht="25.5">
      <c r="A344" s="36" t="s">
        <v>51</v>
      </c>
      <c r="E344" s="37" t="s">
        <v>1287</v>
      </c>
    </row>
    <row r="345" spans="1:5" ht="165.75">
      <c r="A345" t="s">
        <v>53</v>
      </c>
      <c r="E345" s="35" t="s">
        <v>206</v>
      </c>
    </row>
    <row r="346" spans="1:16" ht="12.75">
      <c r="A346" s="25" t="s">
        <v>45</v>
      </c>
      <c s="29" t="s">
        <v>663</v>
      </c>
      <c s="29" t="s">
        <v>625</v>
      </c>
      <c s="25" t="s">
        <v>47</v>
      </c>
      <c s="30" t="s">
        <v>626</v>
      </c>
      <c s="31" t="s">
        <v>49</v>
      </c>
      <c s="32">
        <v>2.179</v>
      </c>
      <c s="33">
        <v>0</v>
      </c>
      <c s="33">
        <f>ROUND(ROUND(H346,2)*ROUND(G346,3),2)</f>
      </c>
      <c r="O346">
        <f>(I346*21)/100</f>
      </c>
      <c t="s">
        <v>23</v>
      </c>
    </row>
    <row r="347" spans="1:5" ht="12.75">
      <c r="A347" s="34" t="s">
        <v>50</v>
      </c>
      <c r="E347" s="35" t="s">
        <v>47</v>
      </c>
    </row>
    <row r="348" spans="1:5" ht="38.25">
      <c r="A348" s="36" t="s">
        <v>51</v>
      </c>
      <c r="E348" s="37" t="s">
        <v>1288</v>
      </c>
    </row>
    <row r="349" spans="1:5" ht="165.75">
      <c r="A349" t="s">
        <v>53</v>
      </c>
      <c r="E349" s="35" t="s">
        <v>206</v>
      </c>
    </row>
    <row r="350" spans="1:16" ht="12.75">
      <c r="A350" s="25" t="s">
        <v>45</v>
      </c>
      <c s="29" t="s">
        <v>668</v>
      </c>
      <c s="29" t="s">
        <v>227</v>
      </c>
      <c s="25" t="s">
        <v>47</v>
      </c>
      <c s="30" t="s">
        <v>228</v>
      </c>
      <c s="31" t="s">
        <v>152</v>
      </c>
      <c s="32">
        <v>49.8</v>
      </c>
      <c s="33">
        <v>0</v>
      </c>
      <c s="33">
        <f>ROUND(ROUND(H350,2)*ROUND(G350,3),2)</f>
      </c>
      <c r="O350">
        <f>(I350*21)/100</f>
      </c>
      <c t="s">
        <v>23</v>
      </c>
    </row>
    <row r="351" spans="1:5" ht="12.75">
      <c r="A351" s="34" t="s">
        <v>50</v>
      </c>
      <c r="E351" s="35" t="s">
        <v>47</v>
      </c>
    </row>
    <row r="352" spans="1:5" ht="51">
      <c r="A352" s="36" t="s">
        <v>51</v>
      </c>
      <c r="E352" s="37" t="s">
        <v>1289</v>
      </c>
    </row>
    <row r="353" spans="1:5" ht="178.5">
      <c r="A353" t="s">
        <v>53</v>
      </c>
      <c r="E353" s="35" t="s">
        <v>225</v>
      </c>
    </row>
    <row r="354" spans="1:16" ht="12.75">
      <c r="A354" s="25" t="s">
        <v>45</v>
      </c>
      <c s="29" t="s">
        <v>673</v>
      </c>
      <c s="29" t="s">
        <v>409</v>
      </c>
      <c s="25" t="s">
        <v>47</v>
      </c>
      <c s="30" t="s">
        <v>410</v>
      </c>
      <c s="31" t="s">
        <v>152</v>
      </c>
      <c s="32">
        <v>1.04</v>
      </c>
      <c s="33">
        <v>0</v>
      </c>
      <c s="33">
        <f>ROUND(ROUND(H354,2)*ROUND(G354,3),2)</f>
      </c>
      <c r="O354">
        <f>(I354*21)/100</f>
      </c>
      <c t="s">
        <v>23</v>
      </c>
    </row>
    <row r="355" spans="1:5" ht="12.75">
      <c r="A355" s="34" t="s">
        <v>50</v>
      </c>
      <c r="E355" s="35" t="s">
        <v>47</v>
      </c>
    </row>
    <row r="356" spans="1:5" ht="38.25">
      <c r="A356" s="36" t="s">
        <v>51</v>
      </c>
      <c r="E356" s="37" t="s">
        <v>1290</v>
      </c>
    </row>
    <row r="357" spans="1:5" ht="178.5">
      <c r="A357" t="s">
        <v>53</v>
      </c>
      <c r="E357" s="35" t="s">
        <v>225</v>
      </c>
    </row>
    <row r="358" spans="1:18" ht="12.75" customHeight="1">
      <c r="A358" s="6" t="s">
        <v>43</v>
      </c>
      <c s="6"/>
      <c s="39" t="s">
        <v>37</v>
      </c>
      <c s="6"/>
      <c s="27" t="s">
        <v>632</v>
      </c>
      <c s="6"/>
      <c s="6"/>
      <c s="6"/>
      <c s="40">
        <f>0+Q358</f>
      </c>
      <c r="O358">
        <f>0+R358</f>
      </c>
      <c r="Q358">
        <f>0+I359+I363+I367+I371+I375+I379+I383+I387+I391+I395+I399</f>
      </c>
      <c>
        <f>0+O359+O363+O367+O371+O375+O379+O383+O387+O391+O395+O399</f>
      </c>
    </row>
    <row r="359" spans="1:16" ht="12.75">
      <c r="A359" s="25" t="s">
        <v>45</v>
      </c>
      <c s="29" t="s">
        <v>679</v>
      </c>
      <c s="29" t="s">
        <v>927</v>
      </c>
      <c s="25" t="s">
        <v>47</v>
      </c>
      <c s="30" t="s">
        <v>928</v>
      </c>
      <c s="31" t="s">
        <v>152</v>
      </c>
      <c s="32">
        <v>16.5</v>
      </c>
      <c s="33">
        <v>0</v>
      </c>
      <c s="33">
        <f>ROUND(ROUND(H359,2)*ROUND(G359,3),2)</f>
      </c>
      <c r="O359">
        <f>(I359*21)/100</f>
      </c>
      <c t="s">
        <v>23</v>
      </c>
    </row>
    <row r="360" spans="1:5" ht="12.75">
      <c r="A360" s="34" t="s">
        <v>50</v>
      </c>
      <c r="E360" s="35" t="s">
        <v>47</v>
      </c>
    </row>
    <row r="361" spans="1:5" ht="76.5">
      <c r="A361" s="36" t="s">
        <v>51</v>
      </c>
      <c r="E361" s="37" t="s">
        <v>1291</v>
      </c>
    </row>
    <row r="362" spans="1:5" ht="51">
      <c r="A362" t="s">
        <v>53</v>
      </c>
      <c r="E362" s="35" t="s">
        <v>930</v>
      </c>
    </row>
    <row r="363" spans="1:16" ht="25.5">
      <c r="A363" s="25" t="s">
        <v>45</v>
      </c>
      <c s="29" t="s">
        <v>684</v>
      </c>
      <c s="29" t="s">
        <v>634</v>
      </c>
      <c s="25" t="s">
        <v>47</v>
      </c>
      <c s="30" t="s">
        <v>635</v>
      </c>
      <c s="31" t="s">
        <v>152</v>
      </c>
      <c s="32">
        <v>40.646</v>
      </c>
      <c s="33">
        <v>0</v>
      </c>
      <c s="33">
        <f>ROUND(ROUND(H363,2)*ROUND(G363,3),2)</f>
      </c>
      <c r="O363">
        <f>(I363*21)/100</f>
      </c>
      <c t="s">
        <v>23</v>
      </c>
    </row>
    <row r="364" spans="1:5" ht="12.75">
      <c r="A364" s="34" t="s">
        <v>50</v>
      </c>
      <c r="E364" s="35" t="s">
        <v>47</v>
      </c>
    </row>
    <row r="365" spans="1:5" ht="102">
      <c r="A365" s="36" t="s">
        <v>51</v>
      </c>
      <c r="E365" s="37" t="s">
        <v>1292</v>
      </c>
    </row>
    <row r="366" spans="1:5" ht="102">
      <c r="A366" t="s">
        <v>53</v>
      </c>
      <c r="E366" s="35" t="s">
        <v>637</v>
      </c>
    </row>
    <row r="367" spans="1:16" ht="25.5">
      <c r="A367" s="25" t="s">
        <v>45</v>
      </c>
      <c s="29" t="s">
        <v>689</v>
      </c>
      <c s="29" t="s">
        <v>639</v>
      </c>
      <c s="25" t="s">
        <v>47</v>
      </c>
      <c s="30" t="s">
        <v>640</v>
      </c>
      <c s="31" t="s">
        <v>152</v>
      </c>
      <c s="32">
        <v>16.259</v>
      </c>
      <c s="33">
        <v>0</v>
      </c>
      <c s="33">
        <f>ROUND(ROUND(H367,2)*ROUND(G367,3),2)</f>
      </c>
      <c r="O367">
        <f>(I367*21)/100</f>
      </c>
      <c t="s">
        <v>23</v>
      </c>
    </row>
    <row r="368" spans="1:5" ht="12.75">
      <c r="A368" s="34" t="s">
        <v>50</v>
      </c>
      <c r="E368" s="35" t="s">
        <v>47</v>
      </c>
    </row>
    <row r="369" spans="1:5" ht="102">
      <c r="A369" s="36" t="s">
        <v>51</v>
      </c>
      <c r="E369" s="37" t="s">
        <v>1293</v>
      </c>
    </row>
    <row r="370" spans="1:5" ht="102">
      <c r="A370" t="s">
        <v>53</v>
      </c>
      <c r="E370" s="35" t="s">
        <v>637</v>
      </c>
    </row>
    <row r="371" spans="1:16" ht="25.5">
      <c r="A371" s="25" t="s">
        <v>45</v>
      </c>
      <c s="29" t="s">
        <v>694</v>
      </c>
      <c s="29" t="s">
        <v>643</v>
      </c>
      <c s="25" t="s">
        <v>47</v>
      </c>
      <c s="30" t="s">
        <v>644</v>
      </c>
      <c s="31" t="s">
        <v>152</v>
      </c>
      <c s="32">
        <v>42.444</v>
      </c>
      <c s="33">
        <v>0</v>
      </c>
      <c s="33">
        <f>ROUND(ROUND(H371,2)*ROUND(G371,3),2)</f>
      </c>
      <c r="O371">
        <f>(I371*21)/100</f>
      </c>
      <c t="s">
        <v>23</v>
      </c>
    </row>
    <row r="372" spans="1:5" ht="12.75">
      <c r="A372" s="34" t="s">
        <v>50</v>
      </c>
      <c r="E372" s="35" t="s">
        <v>47</v>
      </c>
    </row>
    <row r="373" spans="1:5" ht="114.75">
      <c r="A373" s="36" t="s">
        <v>51</v>
      </c>
      <c r="E373" s="37" t="s">
        <v>1294</v>
      </c>
    </row>
    <row r="374" spans="1:5" ht="102">
      <c r="A374" t="s">
        <v>53</v>
      </c>
      <c r="E374" s="35" t="s">
        <v>637</v>
      </c>
    </row>
    <row r="375" spans="1:16" ht="25.5">
      <c r="A375" s="25" t="s">
        <v>45</v>
      </c>
      <c s="29" t="s">
        <v>698</v>
      </c>
      <c s="29" t="s">
        <v>1295</v>
      </c>
      <c s="25" t="s">
        <v>217</v>
      </c>
      <c s="30" t="s">
        <v>1296</v>
      </c>
      <c s="31" t="s">
        <v>152</v>
      </c>
      <c s="32">
        <v>12.194</v>
      </c>
      <c s="33">
        <v>0</v>
      </c>
      <c s="33">
        <f>ROUND(ROUND(H375,2)*ROUND(G375,3),2)</f>
      </c>
      <c r="O375">
        <f>(I375*21)/100</f>
      </c>
      <c t="s">
        <v>23</v>
      </c>
    </row>
    <row r="376" spans="1:5" ht="12.75">
      <c r="A376" s="34" t="s">
        <v>50</v>
      </c>
      <c r="E376" s="35" t="s">
        <v>47</v>
      </c>
    </row>
    <row r="377" spans="1:5" ht="102">
      <c r="A377" s="36" t="s">
        <v>51</v>
      </c>
      <c r="E377" s="37" t="s">
        <v>1297</v>
      </c>
    </row>
    <row r="378" spans="1:5" ht="12.75">
      <c r="A378" t="s">
        <v>53</v>
      </c>
      <c r="E378" s="35" t="s">
        <v>47</v>
      </c>
    </row>
    <row r="379" spans="1:16" ht="12.75">
      <c r="A379" s="25" t="s">
        <v>45</v>
      </c>
      <c s="29" t="s">
        <v>703</v>
      </c>
      <c s="29" t="s">
        <v>647</v>
      </c>
      <c s="25" t="s">
        <v>47</v>
      </c>
      <c s="30" t="s">
        <v>648</v>
      </c>
      <c s="31" t="s">
        <v>152</v>
      </c>
      <c s="32">
        <v>62.66</v>
      </c>
      <c s="33">
        <v>0</v>
      </c>
      <c s="33">
        <f>ROUND(ROUND(H379,2)*ROUND(G379,3),2)</f>
      </c>
      <c r="O379">
        <f>(I379*21)/100</f>
      </c>
      <c t="s">
        <v>23</v>
      </c>
    </row>
    <row r="380" spans="1:5" ht="12.75">
      <c r="A380" s="34" t="s">
        <v>50</v>
      </c>
      <c r="E380" s="35" t="s">
        <v>47</v>
      </c>
    </row>
    <row r="381" spans="1:5" ht="25.5">
      <c r="A381" s="36" t="s">
        <v>51</v>
      </c>
      <c r="E381" s="37" t="s">
        <v>1298</v>
      </c>
    </row>
    <row r="382" spans="1:5" ht="102">
      <c r="A382" t="s">
        <v>53</v>
      </c>
      <c r="E382" s="35" t="s">
        <v>637</v>
      </c>
    </row>
    <row r="383" spans="1:16" ht="12.75">
      <c r="A383" s="25" t="s">
        <v>45</v>
      </c>
      <c s="29" t="s">
        <v>707</v>
      </c>
      <c s="29" t="s">
        <v>651</v>
      </c>
      <c s="25" t="s">
        <v>47</v>
      </c>
      <c s="30" t="s">
        <v>652</v>
      </c>
      <c s="31" t="s">
        <v>152</v>
      </c>
      <c s="32">
        <v>81.293</v>
      </c>
      <c s="33">
        <v>0</v>
      </c>
      <c s="33">
        <f>ROUND(ROUND(H383,2)*ROUND(G383,3),2)</f>
      </c>
      <c r="O383">
        <f>(I383*21)/100</f>
      </c>
      <c t="s">
        <v>23</v>
      </c>
    </row>
    <row r="384" spans="1:5" ht="12.75">
      <c r="A384" s="34" t="s">
        <v>50</v>
      </c>
      <c r="E384" s="35" t="s">
        <v>47</v>
      </c>
    </row>
    <row r="385" spans="1:5" ht="127.5">
      <c r="A385" s="36" t="s">
        <v>51</v>
      </c>
      <c r="E385" s="37" t="s">
        <v>1299</v>
      </c>
    </row>
    <row r="386" spans="1:5" ht="102">
      <c r="A386" t="s">
        <v>53</v>
      </c>
      <c r="E386" s="35" t="s">
        <v>637</v>
      </c>
    </row>
    <row r="387" spans="1:16" ht="12.75">
      <c r="A387" s="25" t="s">
        <v>45</v>
      </c>
      <c s="29" t="s">
        <v>711</v>
      </c>
      <c s="29" t="s">
        <v>655</v>
      </c>
      <c s="25" t="s">
        <v>47</v>
      </c>
      <c s="30" t="s">
        <v>656</v>
      </c>
      <c s="31" t="s">
        <v>152</v>
      </c>
      <c s="32">
        <v>81.293</v>
      </c>
      <c s="33">
        <v>0</v>
      </c>
      <c s="33">
        <f>ROUND(ROUND(H387,2)*ROUND(G387,3),2)</f>
      </c>
      <c r="O387">
        <f>(I387*21)/100</f>
      </c>
      <c t="s">
        <v>23</v>
      </c>
    </row>
    <row r="388" spans="1:5" ht="12.75">
      <c r="A388" s="34" t="s">
        <v>50</v>
      </c>
      <c r="E388" s="35" t="s">
        <v>47</v>
      </c>
    </row>
    <row r="389" spans="1:5" ht="114.75">
      <c r="A389" s="36" t="s">
        <v>51</v>
      </c>
      <c r="E389" s="37" t="s">
        <v>1300</v>
      </c>
    </row>
    <row r="390" spans="1:5" ht="89.25">
      <c r="A390" t="s">
        <v>53</v>
      </c>
      <c r="E390" s="35" t="s">
        <v>658</v>
      </c>
    </row>
    <row r="391" spans="1:16" ht="12.75">
      <c r="A391" s="25" t="s">
        <v>45</v>
      </c>
      <c s="29" t="s">
        <v>716</v>
      </c>
      <c s="29" t="s">
        <v>660</v>
      </c>
      <c s="25" t="s">
        <v>47</v>
      </c>
      <c s="30" t="s">
        <v>661</v>
      </c>
      <c s="31" t="s">
        <v>152</v>
      </c>
      <c s="32">
        <v>12.194</v>
      </c>
      <c s="33">
        <v>0</v>
      </c>
      <c s="33">
        <f>ROUND(ROUND(H391,2)*ROUND(G391,3),2)</f>
      </c>
      <c r="O391">
        <f>(I391*21)/100</f>
      </c>
      <c t="s">
        <v>23</v>
      </c>
    </row>
    <row r="392" spans="1:5" ht="12.75">
      <c r="A392" s="34" t="s">
        <v>50</v>
      </c>
      <c r="E392" s="35" t="s">
        <v>47</v>
      </c>
    </row>
    <row r="393" spans="1:5" ht="114.75">
      <c r="A393" s="36" t="s">
        <v>51</v>
      </c>
      <c r="E393" s="37" t="s">
        <v>1301</v>
      </c>
    </row>
    <row r="394" spans="1:5" ht="89.25">
      <c r="A394" t="s">
        <v>53</v>
      </c>
      <c r="E394" s="35" t="s">
        <v>658</v>
      </c>
    </row>
    <row r="395" spans="1:16" ht="12.75">
      <c r="A395" s="25" t="s">
        <v>45</v>
      </c>
      <c s="29" t="s">
        <v>721</v>
      </c>
      <c s="29" t="s">
        <v>664</v>
      </c>
      <c s="25" t="s">
        <v>47</v>
      </c>
      <c s="30" t="s">
        <v>665</v>
      </c>
      <c s="31" t="s">
        <v>110</v>
      </c>
      <c s="32">
        <v>25</v>
      </c>
      <c s="33">
        <v>0</v>
      </c>
      <c s="33">
        <f>ROUND(ROUND(H395,2)*ROUND(G395,3),2)</f>
      </c>
      <c r="O395">
        <f>(I395*21)/100</f>
      </c>
      <c t="s">
        <v>23</v>
      </c>
    </row>
    <row r="396" spans="1:5" ht="12.75">
      <c r="A396" s="34" t="s">
        <v>50</v>
      </c>
      <c r="E396" s="35" t="s">
        <v>47</v>
      </c>
    </row>
    <row r="397" spans="1:5" ht="114.75">
      <c r="A397" s="36" t="s">
        <v>51</v>
      </c>
      <c r="E397" s="37" t="s">
        <v>1302</v>
      </c>
    </row>
    <row r="398" spans="1:5" ht="102">
      <c r="A398" t="s">
        <v>53</v>
      </c>
      <c r="E398" s="35" t="s">
        <v>667</v>
      </c>
    </row>
    <row r="399" spans="1:16" ht="12.75">
      <c r="A399" s="25" t="s">
        <v>45</v>
      </c>
      <c s="29" t="s">
        <v>726</v>
      </c>
      <c s="29" t="s">
        <v>1303</v>
      </c>
      <c s="25" t="s">
        <v>47</v>
      </c>
      <c s="30" t="s">
        <v>1304</v>
      </c>
      <c s="31" t="s">
        <v>152</v>
      </c>
      <c s="32">
        <v>31.33</v>
      </c>
      <c s="33">
        <v>0</v>
      </c>
      <c s="33">
        <f>ROUND(ROUND(H399,2)*ROUND(G399,3),2)</f>
      </c>
      <c r="O399">
        <f>(I399*21)/100</f>
      </c>
      <c t="s">
        <v>23</v>
      </c>
    </row>
    <row r="400" spans="1:5" ht="12.75">
      <c r="A400" s="34" t="s">
        <v>50</v>
      </c>
      <c r="E400" s="35" t="s">
        <v>47</v>
      </c>
    </row>
    <row r="401" spans="1:5" ht="76.5">
      <c r="A401" s="36" t="s">
        <v>51</v>
      </c>
      <c r="E401" s="37" t="s">
        <v>1305</v>
      </c>
    </row>
    <row r="402" spans="1:5" ht="114.75">
      <c r="A402" t="s">
        <v>53</v>
      </c>
      <c r="E402" s="35" t="s">
        <v>677</v>
      </c>
    </row>
    <row r="403" spans="1:18" ht="12.75" customHeight="1">
      <c r="A403" s="6" t="s">
        <v>43</v>
      </c>
      <c s="6"/>
      <c s="39" t="s">
        <v>73</v>
      </c>
      <c s="6"/>
      <c s="27" t="s">
        <v>678</v>
      </c>
      <c s="6"/>
      <c s="6"/>
      <c s="6"/>
      <c s="40">
        <f>0+Q403</f>
      </c>
      <c r="O403">
        <f>0+R403</f>
      </c>
      <c r="Q403">
        <f>0+I404+I408+I412+I416+I420+I424+I428+I432+I436+I440</f>
      </c>
      <c>
        <f>0+O404+O408+O412+O416+O420+O424+O428+O432+O436+O440</f>
      </c>
    </row>
    <row r="404" spans="1:16" ht="25.5">
      <c r="A404" s="25" t="s">
        <v>45</v>
      </c>
      <c s="29" t="s">
        <v>731</v>
      </c>
      <c s="29" t="s">
        <v>680</v>
      </c>
      <c s="25" t="s">
        <v>47</v>
      </c>
      <c s="30" t="s">
        <v>681</v>
      </c>
      <c s="31" t="s">
        <v>152</v>
      </c>
      <c s="32">
        <v>60.25</v>
      </c>
      <c s="33">
        <v>0</v>
      </c>
      <c s="33">
        <f>ROUND(ROUND(H404,2)*ROUND(G404,3),2)</f>
      </c>
      <c r="O404">
        <f>(I404*21)/100</f>
      </c>
      <c t="s">
        <v>23</v>
      </c>
    </row>
    <row r="405" spans="1:5" ht="12.75">
      <c r="A405" s="34" t="s">
        <v>50</v>
      </c>
      <c r="E405" s="35" t="s">
        <v>47</v>
      </c>
    </row>
    <row r="406" spans="1:5" ht="63.75">
      <c r="A406" s="36" t="s">
        <v>51</v>
      </c>
      <c r="E406" s="37" t="s">
        <v>1306</v>
      </c>
    </row>
    <row r="407" spans="1:5" ht="204">
      <c r="A407" t="s">
        <v>53</v>
      </c>
      <c r="E407" s="35" t="s">
        <v>683</v>
      </c>
    </row>
    <row r="408" spans="1:16" ht="25.5">
      <c r="A408" s="25" t="s">
        <v>45</v>
      </c>
      <c s="29" t="s">
        <v>733</v>
      </c>
      <c s="29" t="s">
        <v>685</v>
      </c>
      <c s="25" t="s">
        <v>47</v>
      </c>
      <c s="30" t="s">
        <v>686</v>
      </c>
      <c s="31" t="s">
        <v>152</v>
      </c>
      <c s="32">
        <v>78.928</v>
      </c>
      <c s="33">
        <v>0</v>
      </c>
      <c s="33">
        <f>ROUND(ROUND(H408,2)*ROUND(G408,3),2)</f>
      </c>
      <c r="O408">
        <f>(I408*21)/100</f>
      </c>
      <c t="s">
        <v>23</v>
      </c>
    </row>
    <row r="409" spans="1:5" ht="12.75">
      <c r="A409" s="34" t="s">
        <v>50</v>
      </c>
      <c r="E409" s="35" t="s">
        <v>47</v>
      </c>
    </row>
    <row r="410" spans="1:5" ht="12.75">
      <c r="A410" s="36" t="s">
        <v>51</v>
      </c>
      <c r="E410" s="37" t="s">
        <v>1307</v>
      </c>
    </row>
    <row r="411" spans="1:5" ht="216.75">
      <c r="A411" t="s">
        <v>53</v>
      </c>
      <c r="E411" s="35" t="s">
        <v>688</v>
      </c>
    </row>
    <row r="412" spans="1:16" ht="12.75">
      <c r="A412" s="25" t="s">
        <v>45</v>
      </c>
      <c s="29" t="s">
        <v>738</v>
      </c>
      <c s="29" t="s">
        <v>690</v>
      </c>
      <c s="25" t="s">
        <v>47</v>
      </c>
      <c s="30" t="s">
        <v>691</v>
      </c>
      <c s="31" t="s">
        <v>152</v>
      </c>
      <c s="32">
        <v>17.4</v>
      </c>
      <c s="33">
        <v>0</v>
      </c>
      <c s="33">
        <f>ROUND(ROUND(H412,2)*ROUND(G412,3),2)</f>
      </c>
      <c r="O412">
        <f>(I412*21)/100</f>
      </c>
      <c t="s">
        <v>23</v>
      </c>
    </row>
    <row r="413" spans="1:5" ht="12.75">
      <c r="A413" s="34" t="s">
        <v>50</v>
      </c>
      <c r="E413" s="35" t="s">
        <v>47</v>
      </c>
    </row>
    <row r="414" spans="1:5" ht="63.75">
      <c r="A414" s="36" t="s">
        <v>51</v>
      </c>
      <c r="E414" s="37" t="s">
        <v>1308</v>
      </c>
    </row>
    <row r="415" spans="1:5" ht="63.75">
      <c r="A415" t="s">
        <v>53</v>
      </c>
      <c r="E415" s="35" t="s">
        <v>693</v>
      </c>
    </row>
    <row r="416" spans="1:16" ht="12.75">
      <c r="A416" s="25" t="s">
        <v>45</v>
      </c>
      <c s="29" t="s">
        <v>740</v>
      </c>
      <c s="29" t="s">
        <v>695</v>
      </c>
      <c s="25" t="s">
        <v>47</v>
      </c>
      <c s="30" t="s">
        <v>696</v>
      </c>
      <c s="31" t="s">
        <v>152</v>
      </c>
      <c s="32">
        <v>48.2</v>
      </c>
      <c s="33">
        <v>0</v>
      </c>
      <c s="33">
        <f>ROUND(ROUND(H416,2)*ROUND(G416,3),2)</f>
      </c>
      <c r="O416">
        <f>(I416*21)/100</f>
      </c>
      <c t="s">
        <v>23</v>
      </c>
    </row>
    <row r="417" spans="1:5" ht="12.75">
      <c r="A417" s="34" t="s">
        <v>50</v>
      </c>
      <c r="E417" s="35" t="s">
        <v>47</v>
      </c>
    </row>
    <row r="418" spans="1:5" ht="51">
      <c r="A418" s="36" t="s">
        <v>51</v>
      </c>
      <c r="E418" s="37" t="s">
        <v>1309</v>
      </c>
    </row>
    <row r="419" spans="1:5" ht="63.75">
      <c r="A419" t="s">
        <v>53</v>
      </c>
      <c r="E419" s="35" t="s">
        <v>693</v>
      </c>
    </row>
    <row r="420" spans="1:16" ht="12.75">
      <c r="A420" s="25" t="s">
        <v>45</v>
      </c>
      <c s="29" t="s">
        <v>745</v>
      </c>
      <c s="29" t="s">
        <v>935</v>
      </c>
      <c s="25" t="s">
        <v>47</v>
      </c>
      <c s="30" t="s">
        <v>936</v>
      </c>
      <c s="31" t="s">
        <v>110</v>
      </c>
      <c s="32">
        <v>2.5</v>
      </c>
      <c s="33">
        <v>0</v>
      </c>
      <c s="33">
        <f>ROUND(ROUND(H420,2)*ROUND(G420,3),2)</f>
      </c>
      <c r="O420">
        <f>(I420*21)/100</f>
      </c>
      <c t="s">
        <v>23</v>
      </c>
    </row>
    <row r="421" spans="1:5" ht="12.75">
      <c r="A421" s="34" t="s">
        <v>50</v>
      </c>
      <c r="E421" s="35" t="s">
        <v>47</v>
      </c>
    </row>
    <row r="422" spans="1:5" ht="38.25">
      <c r="A422" s="36" t="s">
        <v>51</v>
      </c>
      <c r="E422" s="37" t="s">
        <v>1310</v>
      </c>
    </row>
    <row r="423" spans="1:5" ht="229.5">
      <c r="A423" t="s">
        <v>53</v>
      </c>
      <c r="E423" s="35" t="s">
        <v>938</v>
      </c>
    </row>
    <row r="424" spans="1:16" ht="12.75">
      <c r="A424" s="25" t="s">
        <v>45</v>
      </c>
      <c s="29" t="s">
        <v>750</v>
      </c>
      <c s="29" t="s">
        <v>1311</v>
      </c>
      <c s="25" t="s">
        <v>47</v>
      </c>
      <c s="30" t="s">
        <v>1312</v>
      </c>
      <c s="31" t="s">
        <v>152</v>
      </c>
      <c s="32">
        <v>9.5</v>
      </c>
      <c s="33">
        <v>0</v>
      </c>
      <c s="33">
        <f>ROUND(ROUND(H424,2)*ROUND(G424,3),2)</f>
      </c>
      <c r="O424">
        <f>(I424*21)/100</f>
      </c>
      <c t="s">
        <v>23</v>
      </c>
    </row>
    <row r="425" spans="1:5" ht="12.75">
      <c r="A425" s="34" t="s">
        <v>50</v>
      </c>
      <c r="E425" s="35" t="s">
        <v>47</v>
      </c>
    </row>
    <row r="426" spans="1:5" ht="38.25">
      <c r="A426" s="36" t="s">
        <v>51</v>
      </c>
      <c r="E426" s="37" t="s">
        <v>1313</v>
      </c>
    </row>
    <row r="427" spans="1:5" ht="140.25">
      <c r="A427" t="s">
        <v>53</v>
      </c>
      <c r="E427" s="35" t="s">
        <v>1314</v>
      </c>
    </row>
    <row r="428" spans="1:16" ht="12.75">
      <c r="A428" s="25" t="s">
        <v>45</v>
      </c>
      <c s="29" t="s">
        <v>752</v>
      </c>
      <c s="29" t="s">
        <v>1315</v>
      </c>
      <c s="25" t="s">
        <v>47</v>
      </c>
      <c s="30" t="s">
        <v>1316</v>
      </c>
      <c s="31" t="s">
        <v>152</v>
      </c>
      <c s="32">
        <v>1.8</v>
      </c>
      <c s="33">
        <v>0</v>
      </c>
      <c s="33">
        <f>ROUND(ROUND(H428,2)*ROUND(G428,3),2)</f>
      </c>
      <c r="O428">
        <f>(I428*21)/100</f>
      </c>
      <c t="s">
        <v>23</v>
      </c>
    </row>
    <row r="429" spans="1:5" ht="12.75">
      <c r="A429" s="34" t="s">
        <v>50</v>
      </c>
      <c r="E429" s="35" t="s">
        <v>47</v>
      </c>
    </row>
    <row r="430" spans="1:5" ht="38.25">
      <c r="A430" s="36" t="s">
        <v>51</v>
      </c>
      <c r="E430" s="37" t="s">
        <v>1317</v>
      </c>
    </row>
    <row r="431" spans="1:5" ht="153">
      <c r="A431" t="s">
        <v>53</v>
      </c>
      <c r="E431" s="35" t="s">
        <v>1318</v>
      </c>
    </row>
    <row r="432" spans="1:16" ht="12.75">
      <c r="A432" s="25" t="s">
        <v>45</v>
      </c>
      <c s="29" t="s">
        <v>754</v>
      </c>
      <c s="29" t="s">
        <v>704</v>
      </c>
      <c s="25" t="s">
        <v>47</v>
      </c>
      <c s="30" t="s">
        <v>705</v>
      </c>
      <c s="31" t="s">
        <v>152</v>
      </c>
      <c s="32">
        <v>3.6</v>
      </c>
      <c s="33">
        <v>0</v>
      </c>
      <c s="33">
        <f>ROUND(ROUND(H432,2)*ROUND(G432,3),2)</f>
      </c>
      <c r="O432">
        <f>(I432*21)/100</f>
      </c>
      <c t="s">
        <v>23</v>
      </c>
    </row>
    <row r="433" spans="1:5" ht="12.75">
      <c r="A433" s="34" t="s">
        <v>50</v>
      </c>
      <c r="E433" s="35" t="s">
        <v>47</v>
      </c>
    </row>
    <row r="434" spans="1:5" ht="12.75">
      <c r="A434" s="36" t="s">
        <v>51</v>
      </c>
      <c r="E434" s="37" t="s">
        <v>1319</v>
      </c>
    </row>
    <row r="435" spans="1:5" ht="102">
      <c r="A435" t="s">
        <v>53</v>
      </c>
      <c r="E435" s="35" t="s">
        <v>702</v>
      </c>
    </row>
    <row r="436" spans="1:16" ht="12.75">
      <c r="A436" s="25" t="s">
        <v>45</v>
      </c>
      <c s="29" t="s">
        <v>759</v>
      </c>
      <c s="29" t="s">
        <v>708</v>
      </c>
      <c s="25" t="s">
        <v>47</v>
      </c>
      <c s="30" t="s">
        <v>709</v>
      </c>
      <c s="31" t="s">
        <v>152</v>
      </c>
      <c s="32">
        <v>30</v>
      </c>
      <c s="33">
        <v>0</v>
      </c>
      <c s="33">
        <f>ROUND(ROUND(H436,2)*ROUND(G436,3),2)</f>
      </c>
      <c r="O436">
        <f>(I436*21)/100</f>
      </c>
      <c t="s">
        <v>23</v>
      </c>
    </row>
    <row r="437" spans="1:5" ht="12.75">
      <c r="A437" s="34" t="s">
        <v>50</v>
      </c>
      <c r="E437" s="35" t="s">
        <v>47</v>
      </c>
    </row>
    <row r="438" spans="1:5" ht="76.5">
      <c r="A438" s="36" t="s">
        <v>51</v>
      </c>
      <c r="E438" s="37" t="s">
        <v>1320</v>
      </c>
    </row>
    <row r="439" spans="1:5" ht="102">
      <c r="A439" t="s">
        <v>53</v>
      </c>
      <c r="E439" s="35" t="s">
        <v>702</v>
      </c>
    </row>
    <row r="440" spans="1:16" ht="12.75">
      <c r="A440" s="25" t="s">
        <v>45</v>
      </c>
      <c s="29" t="s">
        <v>761</v>
      </c>
      <c s="29" t="s">
        <v>941</v>
      </c>
      <c s="25" t="s">
        <v>47</v>
      </c>
      <c s="30" t="s">
        <v>942</v>
      </c>
      <c s="31" t="s">
        <v>152</v>
      </c>
      <c s="32">
        <v>3.6</v>
      </c>
      <c s="33">
        <v>0</v>
      </c>
      <c s="33">
        <f>ROUND(ROUND(H440,2)*ROUND(G440,3),2)</f>
      </c>
      <c r="O440">
        <f>(I440*21)/100</f>
      </c>
      <c t="s">
        <v>23</v>
      </c>
    </row>
    <row r="441" spans="1:5" ht="12.75">
      <c r="A441" s="34" t="s">
        <v>50</v>
      </c>
      <c r="E441" s="35" t="s">
        <v>47</v>
      </c>
    </row>
    <row r="442" spans="1:5" ht="25.5">
      <c r="A442" s="36" t="s">
        <v>51</v>
      </c>
      <c r="E442" s="37" t="s">
        <v>1321</v>
      </c>
    </row>
    <row r="443" spans="1:5" ht="102">
      <c r="A443" t="s">
        <v>53</v>
      </c>
      <c r="E443" s="35" t="s">
        <v>702</v>
      </c>
    </row>
    <row r="444" spans="1:18" ht="12.75" customHeight="1">
      <c r="A444" s="6" t="s">
        <v>43</v>
      </c>
      <c s="6"/>
      <c s="39" t="s">
        <v>78</v>
      </c>
      <c s="6"/>
      <c s="27" t="s">
        <v>239</v>
      </c>
      <c s="6"/>
      <c s="6"/>
      <c s="6"/>
      <c s="40">
        <f>0+Q444</f>
      </c>
      <c r="O444">
        <f>0+R444</f>
      </c>
      <c r="Q444">
        <f>0+I445+I449</f>
      </c>
      <c>
        <f>0+O445+O449</f>
      </c>
    </row>
    <row r="445" spans="1:16" ht="12.75">
      <c r="A445" s="25" t="s">
        <v>45</v>
      </c>
      <c s="29" t="s">
        <v>763</v>
      </c>
      <c s="29" t="s">
        <v>722</v>
      </c>
      <c s="25" t="s">
        <v>47</v>
      </c>
      <c s="30" t="s">
        <v>723</v>
      </c>
      <c s="31" t="s">
        <v>110</v>
      </c>
      <c s="32">
        <v>60</v>
      </c>
      <c s="33">
        <v>0</v>
      </c>
      <c s="33">
        <f>ROUND(ROUND(H445,2)*ROUND(G445,3),2)</f>
      </c>
      <c r="O445">
        <f>(I445*21)/100</f>
      </c>
      <c t="s">
        <v>23</v>
      </c>
    </row>
    <row r="446" spans="1:5" ht="12.75">
      <c r="A446" s="34" t="s">
        <v>50</v>
      </c>
      <c r="E446" s="35" t="s">
        <v>47</v>
      </c>
    </row>
    <row r="447" spans="1:5" ht="51">
      <c r="A447" s="36" t="s">
        <v>51</v>
      </c>
      <c r="E447" s="37" t="s">
        <v>1322</v>
      </c>
    </row>
    <row r="448" spans="1:5" ht="255">
      <c r="A448" t="s">
        <v>53</v>
      </c>
      <c r="E448" s="35" t="s">
        <v>725</v>
      </c>
    </row>
    <row r="449" spans="1:16" ht="12.75">
      <c r="A449" s="25" t="s">
        <v>45</v>
      </c>
      <c s="29" t="s">
        <v>765</v>
      </c>
      <c s="29" t="s">
        <v>241</v>
      </c>
      <c s="25" t="s">
        <v>47</v>
      </c>
      <c s="30" t="s">
        <v>242</v>
      </c>
      <c s="31" t="s">
        <v>243</v>
      </c>
      <c s="32">
        <v>2</v>
      </c>
      <c s="33">
        <v>0</v>
      </c>
      <c s="33">
        <f>ROUND(ROUND(H449,2)*ROUND(G449,3),2)</f>
      </c>
      <c r="O449">
        <f>(I449*21)/100</f>
      </c>
      <c t="s">
        <v>23</v>
      </c>
    </row>
    <row r="450" spans="1:5" ht="12.75">
      <c r="A450" s="34" t="s">
        <v>50</v>
      </c>
      <c r="E450" s="35" t="s">
        <v>47</v>
      </c>
    </row>
    <row r="451" spans="1:5" ht="38.25">
      <c r="A451" s="36" t="s">
        <v>51</v>
      </c>
      <c r="E451" s="37" t="s">
        <v>1323</v>
      </c>
    </row>
    <row r="452" spans="1:5" ht="102">
      <c r="A452" t="s">
        <v>53</v>
      </c>
      <c r="E452" s="35" t="s">
        <v>245</v>
      </c>
    </row>
    <row r="453" spans="1:18" ht="12.75" customHeight="1">
      <c r="A453" s="6" t="s">
        <v>43</v>
      </c>
      <c s="6"/>
      <c s="39" t="s">
        <v>40</v>
      </c>
      <c s="6"/>
      <c s="27" t="s">
        <v>246</v>
      </c>
      <c s="6"/>
      <c s="6"/>
      <c s="6"/>
      <c s="40">
        <f>0+Q453</f>
      </c>
      <c r="O453">
        <f>0+R453</f>
      </c>
      <c r="Q453">
        <f>0+I454+I458+I462+I466+I470+I474+I478+I482+I486+I490+I494+I498+I502+I506+I510+I514+I518+I522+I526+I530+I534+I538+I542+I546+I550+I554+I558+I562+I566+I570</f>
      </c>
      <c>
        <f>0+O454+O458+O462+O466+O470+O474+O478+O482+O486+O490+O494+O498+O502+O506+O510+O514+O518+O522+O526+O530+O534+O538+O542+O546+O550+O554+O558+O562+O566+O570</f>
      </c>
    </row>
    <row r="454" spans="1:16" ht="12.75">
      <c r="A454" s="25" t="s">
        <v>45</v>
      </c>
      <c s="29" t="s">
        <v>767</v>
      </c>
      <c s="29" t="s">
        <v>741</v>
      </c>
      <c s="25" t="s">
        <v>47</v>
      </c>
      <c s="30" t="s">
        <v>742</v>
      </c>
      <c s="31" t="s">
        <v>110</v>
      </c>
      <c s="32">
        <v>4.65</v>
      </c>
      <c s="33">
        <v>0</v>
      </c>
      <c s="33">
        <f>ROUND(ROUND(H454,2)*ROUND(G454,3),2)</f>
      </c>
      <c r="O454">
        <f>(I454*21)/100</f>
      </c>
      <c t="s">
        <v>23</v>
      </c>
    </row>
    <row r="455" spans="1:5" ht="12.75">
      <c r="A455" s="34" t="s">
        <v>50</v>
      </c>
      <c r="E455" s="35" t="s">
        <v>47</v>
      </c>
    </row>
    <row r="456" spans="1:5" ht="63.75">
      <c r="A456" s="36" t="s">
        <v>51</v>
      </c>
      <c r="E456" s="37" t="s">
        <v>1324</v>
      </c>
    </row>
    <row r="457" spans="1:5" ht="89.25">
      <c r="A457" t="s">
        <v>53</v>
      </c>
      <c r="E457" s="35" t="s">
        <v>744</v>
      </c>
    </row>
    <row r="458" spans="1:16" ht="12.75">
      <c r="A458" s="25" t="s">
        <v>45</v>
      </c>
      <c s="29" t="s">
        <v>772</v>
      </c>
      <c s="29" t="s">
        <v>1325</v>
      </c>
      <c s="25" t="s">
        <v>47</v>
      </c>
      <c s="30" t="s">
        <v>1326</v>
      </c>
      <c s="31" t="s">
        <v>110</v>
      </c>
      <c s="32">
        <v>4.6</v>
      </c>
      <c s="33">
        <v>0</v>
      </c>
      <c s="33">
        <f>ROUND(ROUND(H458,2)*ROUND(G458,3),2)</f>
      </c>
      <c r="O458">
        <f>(I458*21)/100</f>
      </c>
      <c t="s">
        <v>23</v>
      </c>
    </row>
    <row r="459" spans="1:5" ht="12.75">
      <c r="A459" s="34" t="s">
        <v>50</v>
      </c>
      <c r="E459" s="35" t="s">
        <v>47</v>
      </c>
    </row>
    <row r="460" spans="1:5" ht="38.25">
      <c r="A460" s="36" t="s">
        <v>51</v>
      </c>
      <c r="E460" s="37" t="s">
        <v>1327</v>
      </c>
    </row>
    <row r="461" spans="1:5" ht="63.75">
      <c r="A461" t="s">
        <v>53</v>
      </c>
      <c r="E461" s="35" t="s">
        <v>418</v>
      </c>
    </row>
    <row r="462" spans="1:16" ht="25.5">
      <c r="A462" s="25" t="s">
        <v>45</v>
      </c>
      <c s="29" t="s">
        <v>777</v>
      </c>
      <c s="29" t="s">
        <v>1328</v>
      </c>
      <c s="25" t="s">
        <v>47</v>
      </c>
      <c s="30" t="s">
        <v>1329</v>
      </c>
      <c s="31" t="s">
        <v>110</v>
      </c>
      <c s="32">
        <v>36</v>
      </c>
      <c s="33">
        <v>0</v>
      </c>
      <c s="33">
        <f>ROUND(ROUND(H462,2)*ROUND(G462,3),2)</f>
      </c>
      <c r="O462">
        <f>(I462*21)/100</f>
      </c>
      <c t="s">
        <v>23</v>
      </c>
    </row>
    <row r="463" spans="1:5" ht="12.75">
      <c r="A463" s="34" t="s">
        <v>50</v>
      </c>
      <c r="E463" s="35" t="s">
        <v>47</v>
      </c>
    </row>
    <row r="464" spans="1:5" ht="38.25">
      <c r="A464" s="36" t="s">
        <v>51</v>
      </c>
      <c r="E464" s="37" t="s">
        <v>1330</v>
      </c>
    </row>
    <row r="465" spans="1:5" ht="89.25">
      <c r="A465" t="s">
        <v>53</v>
      </c>
      <c r="E465" s="35" t="s">
        <v>255</v>
      </c>
    </row>
    <row r="466" spans="1:16" ht="25.5">
      <c r="A466" s="25" t="s">
        <v>45</v>
      </c>
      <c s="29" t="s">
        <v>782</v>
      </c>
      <c s="29" t="s">
        <v>1080</v>
      </c>
      <c s="25" t="s">
        <v>47</v>
      </c>
      <c s="30" t="s">
        <v>1081</v>
      </c>
      <c s="31" t="s">
        <v>110</v>
      </c>
      <c s="32">
        <v>38.6</v>
      </c>
      <c s="33">
        <v>0</v>
      </c>
      <c s="33">
        <f>ROUND(ROUND(H466,2)*ROUND(G466,3),2)</f>
      </c>
      <c r="O466">
        <f>(I466*21)/100</f>
      </c>
      <c t="s">
        <v>23</v>
      </c>
    </row>
    <row r="467" spans="1:5" ht="12.75">
      <c r="A467" s="34" t="s">
        <v>50</v>
      </c>
      <c r="E467" s="35" t="s">
        <v>47</v>
      </c>
    </row>
    <row r="468" spans="1:5" ht="38.25">
      <c r="A468" s="36" t="s">
        <v>51</v>
      </c>
      <c r="E468" s="37" t="s">
        <v>1331</v>
      </c>
    </row>
    <row r="469" spans="1:5" ht="165.75">
      <c r="A469" t="s">
        <v>53</v>
      </c>
      <c r="E469" s="35" t="s">
        <v>1083</v>
      </c>
    </row>
    <row r="470" spans="1:16" ht="12.75">
      <c r="A470" s="25" t="s">
        <v>45</v>
      </c>
      <c s="29" t="s">
        <v>787</v>
      </c>
      <c s="29" t="s">
        <v>1084</v>
      </c>
      <c s="25" t="s">
        <v>47</v>
      </c>
      <c s="30" t="s">
        <v>1085</v>
      </c>
      <c s="31" t="s">
        <v>110</v>
      </c>
      <c s="32">
        <v>6</v>
      </c>
      <c s="33">
        <v>0</v>
      </c>
      <c s="33">
        <f>ROUND(ROUND(H470,2)*ROUND(G470,3),2)</f>
      </c>
      <c r="O470">
        <f>(I470*21)/100</f>
      </c>
      <c t="s">
        <v>23</v>
      </c>
    </row>
    <row r="471" spans="1:5" ht="12.75">
      <c r="A471" s="34" t="s">
        <v>50</v>
      </c>
      <c r="E471" s="35" t="s">
        <v>47</v>
      </c>
    </row>
    <row r="472" spans="1:5" ht="63.75">
      <c r="A472" s="36" t="s">
        <v>51</v>
      </c>
      <c r="E472" s="37" t="s">
        <v>1332</v>
      </c>
    </row>
    <row r="473" spans="1:5" ht="153">
      <c r="A473" t="s">
        <v>53</v>
      </c>
      <c r="E473" s="35" t="s">
        <v>1087</v>
      </c>
    </row>
    <row r="474" spans="1:16" ht="12.75">
      <c r="A474" s="25" t="s">
        <v>45</v>
      </c>
      <c s="29" t="s">
        <v>791</v>
      </c>
      <c s="29" t="s">
        <v>1333</v>
      </c>
      <c s="25" t="s">
        <v>47</v>
      </c>
      <c s="30" t="s">
        <v>1334</v>
      </c>
      <c s="31" t="s">
        <v>110</v>
      </c>
      <c s="32">
        <v>8</v>
      </c>
      <c s="33">
        <v>0</v>
      </c>
      <c s="33">
        <f>ROUND(ROUND(H474,2)*ROUND(G474,3),2)</f>
      </c>
      <c r="O474">
        <f>(I474*21)/100</f>
      </c>
      <c t="s">
        <v>23</v>
      </c>
    </row>
    <row r="475" spans="1:5" ht="12.75">
      <c r="A475" s="34" t="s">
        <v>50</v>
      </c>
      <c r="E475" s="35" t="s">
        <v>47</v>
      </c>
    </row>
    <row r="476" spans="1:5" ht="38.25">
      <c r="A476" s="36" t="s">
        <v>51</v>
      </c>
      <c r="E476" s="37" t="s">
        <v>1335</v>
      </c>
    </row>
    <row r="477" spans="1:5" ht="89.25">
      <c r="A477" t="s">
        <v>53</v>
      </c>
      <c r="E477" s="35" t="s">
        <v>255</v>
      </c>
    </row>
    <row r="478" spans="1:16" ht="12.75">
      <c r="A478" s="25" t="s">
        <v>45</v>
      </c>
      <c s="29" t="s">
        <v>794</v>
      </c>
      <c s="29" t="s">
        <v>950</v>
      </c>
      <c s="25" t="s">
        <v>47</v>
      </c>
      <c s="30" t="s">
        <v>951</v>
      </c>
      <c s="31" t="s">
        <v>243</v>
      </c>
      <c s="32">
        <v>4</v>
      </c>
      <c s="33">
        <v>0</v>
      </c>
      <c s="33">
        <f>ROUND(ROUND(H478,2)*ROUND(G478,3),2)</f>
      </c>
      <c r="O478">
        <f>(I478*21)/100</f>
      </c>
      <c t="s">
        <v>23</v>
      </c>
    </row>
    <row r="479" spans="1:5" ht="12.75">
      <c r="A479" s="34" t="s">
        <v>50</v>
      </c>
      <c r="E479" s="35" t="s">
        <v>47</v>
      </c>
    </row>
    <row r="480" spans="1:5" ht="12.75">
      <c r="A480" s="36" t="s">
        <v>51</v>
      </c>
      <c r="E480" s="37" t="s">
        <v>952</v>
      </c>
    </row>
    <row r="481" spans="1:5" ht="63.75">
      <c r="A481" t="s">
        <v>53</v>
      </c>
      <c r="E481" s="35" t="s">
        <v>953</v>
      </c>
    </row>
    <row r="482" spans="1:16" ht="12.75">
      <c r="A482" s="25" t="s">
        <v>45</v>
      </c>
      <c s="29" t="s">
        <v>799</v>
      </c>
      <c s="29" t="s">
        <v>746</v>
      </c>
      <c s="25" t="s">
        <v>47</v>
      </c>
      <c s="30" t="s">
        <v>747</v>
      </c>
      <c s="31" t="s">
        <v>243</v>
      </c>
      <c s="32">
        <v>2</v>
      </c>
      <c s="33">
        <v>0</v>
      </c>
      <c s="33">
        <f>ROUND(ROUND(H482,2)*ROUND(G482,3),2)</f>
      </c>
      <c r="O482">
        <f>(I482*21)/100</f>
      </c>
      <c t="s">
        <v>23</v>
      </c>
    </row>
    <row r="483" spans="1:5" ht="12.75">
      <c r="A483" s="34" t="s">
        <v>50</v>
      </c>
      <c r="E483" s="35" t="s">
        <v>47</v>
      </c>
    </row>
    <row r="484" spans="1:5" ht="25.5">
      <c r="A484" s="36" t="s">
        <v>51</v>
      </c>
      <c r="E484" s="37" t="s">
        <v>954</v>
      </c>
    </row>
    <row r="485" spans="1:5" ht="63.75">
      <c r="A485" t="s">
        <v>53</v>
      </c>
      <c r="E485" s="35" t="s">
        <v>749</v>
      </c>
    </row>
    <row r="486" spans="1:16" ht="25.5">
      <c r="A486" s="25" t="s">
        <v>45</v>
      </c>
      <c s="29" t="s">
        <v>804</v>
      </c>
      <c s="29" t="s">
        <v>268</v>
      </c>
      <c s="25" t="s">
        <v>47</v>
      </c>
      <c s="30" t="s">
        <v>269</v>
      </c>
      <c s="31" t="s">
        <v>243</v>
      </c>
      <c s="32">
        <v>2</v>
      </c>
      <c s="33">
        <v>0</v>
      </c>
      <c s="33">
        <f>ROUND(ROUND(H486,2)*ROUND(G486,3),2)</f>
      </c>
      <c r="O486">
        <f>(I486*21)/100</f>
      </c>
      <c t="s">
        <v>23</v>
      </c>
    </row>
    <row r="487" spans="1:5" ht="12.75">
      <c r="A487" s="34" t="s">
        <v>50</v>
      </c>
      <c r="E487" s="35" t="s">
        <v>47</v>
      </c>
    </row>
    <row r="488" spans="1:5" ht="38.25">
      <c r="A488" s="36" t="s">
        <v>51</v>
      </c>
      <c r="E488" s="37" t="s">
        <v>955</v>
      </c>
    </row>
    <row r="489" spans="1:5" ht="51">
      <c r="A489" t="s">
        <v>53</v>
      </c>
      <c r="E489" s="35" t="s">
        <v>271</v>
      </c>
    </row>
    <row r="490" spans="1:16" ht="25.5">
      <c r="A490" s="25" t="s">
        <v>45</v>
      </c>
      <c s="29" t="s">
        <v>809</v>
      </c>
      <c s="29" t="s">
        <v>1336</v>
      </c>
      <c s="25" t="s">
        <v>47</v>
      </c>
      <c s="30" t="s">
        <v>1337</v>
      </c>
      <c s="31" t="s">
        <v>152</v>
      </c>
      <c s="32">
        <v>10.375</v>
      </c>
      <c s="33">
        <v>0</v>
      </c>
      <c s="33">
        <f>ROUND(ROUND(H490,2)*ROUND(G490,3),2)</f>
      </c>
      <c r="O490">
        <f>(I490*21)/100</f>
      </c>
      <c t="s">
        <v>23</v>
      </c>
    </row>
    <row r="491" spans="1:5" ht="12.75">
      <c r="A491" s="34" t="s">
        <v>50</v>
      </c>
      <c r="E491" s="35" t="s">
        <v>47</v>
      </c>
    </row>
    <row r="492" spans="1:5" ht="12.75">
      <c r="A492" s="36" t="s">
        <v>51</v>
      </c>
      <c r="E492" s="37" t="s">
        <v>1338</v>
      </c>
    </row>
    <row r="493" spans="1:5" ht="89.25">
      <c r="A493" t="s">
        <v>53</v>
      </c>
      <c r="E493" s="35" t="s">
        <v>1339</v>
      </c>
    </row>
    <row r="494" spans="1:16" ht="25.5">
      <c r="A494" s="25" t="s">
        <v>45</v>
      </c>
      <c s="29" t="s">
        <v>1340</v>
      </c>
      <c s="29" t="s">
        <v>1341</v>
      </c>
      <c s="25" t="s">
        <v>47</v>
      </c>
      <c s="30" t="s">
        <v>1342</v>
      </c>
      <c s="31" t="s">
        <v>152</v>
      </c>
      <c s="32">
        <v>10.375</v>
      </c>
      <c s="33">
        <v>0</v>
      </c>
      <c s="33">
        <f>ROUND(ROUND(H494,2)*ROUND(G494,3),2)</f>
      </c>
      <c r="O494">
        <f>(I494*21)/100</f>
      </c>
      <c t="s">
        <v>23</v>
      </c>
    </row>
    <row r="495" spans="1:5" ht="12.75">
      <c r="A495" s="34" t="s">
        <v>50</v>
      </c>
      <c r="E495" s="35" t="s">
        <v>47</v>
      </c>
    </row>
    <row r="496" spans="1:5" ht="12.75">
      <c r="A496" s="36" t="s">
        <v>51</v>
      </c>
      <c r="E496" s="37" t="s">
        <v>1338</v>
      </c>
    </row>
    <row r="497" spans="1:5" ht="89.25">
      <c r="A497" t="s">
        <v>53</v>
      </c>
      <c r="E497" s="35" t="s">
        <v>1339</v>
      </c>
    </row>
    <row r="498" spans="1:16" ht="25.5">
      <c r="A498" s="25" t="s">
        <v>45</v>
      </c>
      <c s="29" t="s">
        <v>1343</v>
      </c>
      <c s="29" t="s">
        <v>1344</v>
      </c>
      <c s="25" t="s">
        <v>47</v>
      </c>
      <c s="30" t="s">
        <v>1345</v>
      </c>
      <c s="31" t="s">
        <v>152</v>
      </c>
      <c s="32">
        <v>14.6</v>
      </c>
      <c s="33">
        <v>0</v>
      </c>
      <c s="33">
        <f>ROUND(ROUND(H498,2)*ROUND(G498,3),2)</f>
      </c>
      <c r="O498">
        <f>(I498*21)/100</f>
      </c>
      <c t="s">
        <v>23</v>
      </c>
    </row>
    <row r="499" spans="1:5" ht="12.75">
      <c r="A499" s="34" t="s">
        <v>50</v>
      </c>
      <c r="E499" s="35" t="s">
        <v>47</v>
      </c>
    </row>
    <row r="500" spans="1:5" ht="12.75">
      <c r="A500" s="36" t="s">
        <v>51</v>
      </c>
      <c r="E500" s="37" t="s">
        <v>1346</v>
      </c>
    </row>
    <row r="501" spans="1:5" ht="63.75">
      <c r="A501" t="s">
        <v>53</v>
      </c>
      <c r="E501" s="35" t="s">
        <v>1347</v>
      </c>
    </row>
    <row r="502" spans="1:16" ht="12.75">
      <c r="A502" s="25" t="s">
        <v>45</v>
      </c>
      <c s="29" t="s">
        <v>1348</v>
      </c>
      <c s="29" t="s">
        <v>432</v>
      </c>
      <c s="25" t="s">
        <v>47</v>
      </c>
      <c s="30" t="s">
        <v>433</v>
      </c>
      <c s="31" t="s">
        <v>110</v>
      </c>
      <c s="32">
        <v>28.5</v>
      </c>
      <c s="33">
        <v>0</v>
      </c>
      <c s="33">
        <f>ROUND(ROUND(H502,2)*ROUND(G502,3),2)</f>
      </c>
      <c r="O502">
        <f>(I502*21)/100</f>
      </c>
      <c t="s">
        <v>23</v>
      </c>
    </row>
    <row r="503" spans="1:5" ht="12.75">
      <c r="A503" s="34" t="s">
        <v>50</v>
      </c>
      <c r="E503" s="35" t="s">
        <v>47</v>
      </c>
    </row>
    <row r="504" spans="1:5" ht="12.75">
      <c r="A504" s="36" t="s">
        <v>51</v>
      </c>
      <c r="E504" s="37" t="s">
        <v>1349</v>
      </c>
    </row>
    <row r="505" spans="1:5" ht="76.5">
      <c r="A505" t="s">
        <v>53</v>
      </c>
      <c r="E505" s="35" t="s">
        <v>276</v>
      </c>
    </row>
    <row r="506" spans="1:16" ht="12.75">
      <c r="A506" s="25" t="s">
        <v>45</v>
      </c>
      <c s="29" t="s">
        <v>1350</v>
      </c>
      <c s="29" t="s">
        <v>956</v>
      </c>
      <c s="25" t="s">
        <v>47</v>
      </c>
      <c s="30" t="s">
        <v>957</v>
      </c>
      <c s="31" t="s">
        <v>110</v>
      </c>
      <c s="32">
        <v>5.7</v>
      </c>
      <c s="33">
        <v>0</v>
      </c>
      <c s="33">
        <f>ROUND(ROUND(H506,2)*ROUND(G506,3),2)</f>
      </c>
      <c r="O506">
        <f>(I506*21)/100</f>
      </c>
      <c t="s">
        <v>23</v>
      </c>
    </row>
    <row r="507" spans="1:5" ht="12.75">
      <c r="A507" s="34" t="s">
        <v>50</v>
      </c>
      <c r="E507" s="35" t="s">
        <v>47</v>
      </c>
    </row>
    <row r="508" spans="1:5" ht="12.75">
      <c r="A508" s="36" t="s">
        <v>51</v>
      </c>
      <c r="E508" s="37" t="s">
        <v>1351</v>
      </c>
    </row>
    <row r="509" spans="1:5" ht="76.5">
      <c r="A509" t="s">
        <v>53</v>
      </c>
      <c r="E509" s="35" t="s">
        <v>276</v>
      </c>
    </row>
    <row r="510" spans="1:16" ht="12.75">
      <c r="A510" s="25" t="s">
        <v>45</v>
      </c>
      <c s="29" t="s">
        <v>1352</v>
      </c>
      <c s="29" t="s">
        <v>435</v>
      </c>
      <c s="25" t="s">
        <v>47</v>
      </c>
      <c s="30" t="s">
        <v>436</v>
      </c>
      <c s="31" t="s">
        <v>110</v>
      </c>
      <c s="32">
        <v>34.7</v>
      </c>
      <c s="33">
        <v>0</v>
      </c>
      <c s="33">
        <f>ROUND(ROUND(H510,2)*ROUND(G510,3),2)</f>
      </c>
      <c r="O510">
        <f>(I510*21)/100</f>
      </c>
      <c t="s">
        <v>23</v>
      </c>
    </row>
    <row r="511" spans="1:5" ht="12.75">
      <c r="A511" s="34" t="s">
        <v>50</v>
      </c>
      <c r="E511" s="35" t="s">
        <v>47</v>
      </c>
    </row>
    <row r="512" spans="1:5" ht="51">
      <c r="A512" s="36" t="s">
        <v>51</v>
      </c>
      <c r="E512" s="37" t="s">
        <v>1353</v>
      </c>
    </row>
    <row r="513" spans="1:5" ht="76.5">
      <c r="A513" t="s">
        <v>53</v>
      </c>
      <c r="E513" s="35" t="s">
        <v>276</v>
      </c>
    </row>
    <row r="514" spans="1:16" ht="12.75">
      <c r="A514" s="25" t="s">
        <v>45</v>
      </c>
      <c s="29" t="s">
        <v>1354</v>
      </c>
      <c s="29" t="s">
        <v>282</v>
      </c>
      <c s="25" t="s">
        <v>47</v>
      </c>
      <c s="30" t="s">
        <v>283</v>
      </c>
      <c s="31" t="s">
        <v>110</v>
      </c>
      <c s="32">
        <v>72.46</v>
      </c>
      <c s="33">
        <v>0</v>
      </c>
      <c s="33">
        <f>ROUND(ROUND(H514,2)*ROUND(G514,3),2)</f>
      </c>
      <c r="O514">
        <f>(I514*21)/100</f>
      </c>
      <c t="s">
        <v>23</v>
      </c>
    </row>
    <row r="515" spans="1:5" ht="12.75">
      <c r="A515" s="34" t="s">
        <v>50</v>
      </c>
      <c r="E515" s="35" t="s">
        <v>47</v>
      </c>
    </row>
    <row r="516" spans="1:5" ht="76.5">
      <c r="A516" s="36" t="s">
        <v>51</v>
      </c>
      <c r="E516" s="37" t="s">
        <v>1355</v>
      </c>
    </row>
    <row r="517" spans="1:5" ht="63.75">
      <c r="A517" t="s">
        <v>53</v>
      </c>
      <c r="E517" s="35" t="s">
        <v>285</v>
      </c>
    </row>
    <row r="518" spans="1:16" ht="12.75">
      <c r="A518" s="25" t="s">
        <v>45</v>
      </c>
      <c s="29" t="s">
        <v>1356</v>
      </c>
      <c s="29" t="s">
        <v>287</v>
      </c>
      <c s="25" t="s">
        <v>47</v>
      </c>
      <c s="30" t="s">
        <v>288</v>
      </c>
      <c s="31" t="s">
        <v>110</v>
      </c>
      <c s="32">
        <v>53.28</v>
      </c>
      <c s="33">
        <v>0</v>
      </c>
      <c s="33">
        <f>ROUND(ROUND(H518,2)*ROUND(G518,3),2)</f>
      </c>
      <c r="O518">
        <f>(I518*21)/100</f>
      </c>
      <c t="s">
        <v>23</v>
      </c>
    </row>
    <row r="519" spans="1:5" ht="12.75">
      <c r="A519" s="34" t="s">
        <v>50</v>
      </c>
      <c r="E519" s="35" t="s">
        <v>47</v>
      </c>
    </row>
    <row r="520" spans="1:5" ht="76.5">
      <c r="A520" s="36" t="s">
        <v>51</v>
      </c>
      <c r="E520" s="37" t="s">
        <v>1357</v>
      </c>
    </row>
    <row r="521" spans="1:5" ht="76.5">
      <c r="A521" t="s">
        <v>53</v>
      </c>
      <c r="E521" s="35" t="s">
        <v>290</v>
      </c>
    </row>
    <row r="522" spans="1:16" ht="12.75">
      <c r="A522" s="25" t="s">
        <v>45</v>
      </c>
      <c s="29" t="s">
        <v>1358</v>
      </c>
      <c s="29" t="s">
        <v>962</v>
      </c>
      <c s="25" t="s">
        <v>47</v>
      </c>
      <c s="30" t="s">
        <v>963</v>
      </c>
      <c s="31" t="s">
        <v>49</v>
      </c>
      <c s="32">
        <v>0.031</v>
      </c>
      <c s="33">
        <v>0</v>
      </c>
      <c s="33">
        <f>ROUND(ROUND(H522,2)*ROUND(G522,3),2)</f>
      </c>
      <c r="O522">
        <f>(I522*21)/100</f>
      </c>
      <c t="s">
        <v>23</v>
      </c>
    </row>
    <row r="523" spans="1:5" ht="12.75">
      <c r="A523" s="34" t="s">
        <v>50</v>
      </c>
      <c r="E523" s="35" t="s">
        <v>47</v>
      </c>
    </row>
    <row r="524" spans="1:5" ht="12.75">
      <c r="A524" s="36" t="s">
        <v>51</v>
      </c>
      <c r="E524" s="37" t="s">
        <v>1359</v>
      </c>
    </row>
    <row r="525" spans="1:5" ht="153">
      <c r="A525" t="s">
        <v>53</v>
      </c>
      <c r="E525" s="35" t="s">
        <v>965</v>
      </c>
    </row>
    <row r="526" spans="1:16" ht="12.75">
      <c r="A526" s="25" t="s">
        <v>45</v>
      </c>
      <c s="29" t="s">
        <v>1360</v>
      </c>
      <c s="29" t="s">
        <v>768</v>
      </c>
      <c s="25" t="s">
        <v>47</v>
      </c>
      <c s="30" t="s">
        <v>769</v>
      </c>
      <c s="31" t="s">
        <v>243</v>
      </c>
      <c s="32">
        <v>4</v>
      </c>
      <c s="33">
        <v>0</v>
      </c>
      <c s="33">
        <f>ROUND(ROUND(H526,2)*ROUND(G526,3),2)</f>
      </c>
      <c r="O526">
        <f>(I526*21)/100</f>
      </c>
      <c t="s">
        <v>23</v>
      </c>
    </row>
    <row r="527" spans="1:5" ht="12.75">
      <c r="A527" s="34" t="s">
        <v>50</v>
      </c>
      <c r="E527" s="35" t="s">
        <v>47</v>
      </c>
    </row>
    <row r="528" spans="1:5" ht="38.25">
      <c r="A528" s="36" t="s">
        <v>51</v>
      </c>
      <c r="E528" s="37" t="s">
        <v>970</v>
      </c>
    </row>
    <row r="529" spans="1:5" ht="293.25">
      <c r="A529" t="s">
        <v>53</v>
      </c>
      <c r="E529" s="35" t="s">
        <v>771</v>
      </c>
    </row>
    <row r="530" spans="1:16" ht="12.75">
      <c r="A530" s="25" t="s">
        <v>45</v>
      </c>
      <c s="29" t="s">
        <v>1361</v>
      </c>
      <c s="29" t="s">
        <v>1362</v>
      </c>
      <c s="25" t="s">
        <v>47</v>
      </c>
      <c s="30" t="s">
        <v>1363</v>
      </c>
      <c s="31" t="s">
        <v>152</v>
      </c>
      <c s="32">
        <v>31.33</v>
      </c>
      <c s="33">
        <v>0</v>
      </c>
      <c s="33">
        <f>ROUND(ROUND(H530,2)*ROUND(G530,3),2)</f>
      </c>
      <c r="O530">
        <f>(I530*21)/100</f>
      </c>
      <c t="s">
        <v>23</v>
      </c>
    </row>
    <row r="531" spans="1:5" ht="12.75">
      <c r="A531" s="34" t="s">
        <v>50</v>
      </c>
      <c r="E531" s="35" t="s">
        <v>47</v>
      </c>
    </row>
    <row r="532" spans="1:5" ht="51">
      <c r="A532" s="36" t="s">
        <v>51</v>
      </c>
      <c r="E532" s="37" t="s">
        <v>1364</v>
      </c>
    </row>
    <row r="533" spans="1:5" ht="63.75">
      <c r="A533" t="s">
        <v>53</v>
      </c>
      <c r="E533" s="35" t="s">
        <v>786</v>
      </c>
    </row>
    <row r="534" spans="1:16" ht="12.75">
      <c r="A534" s="25" t="s">
        <v>45</v>
      </c>
      <c s="29" t="s">
        <v>1365</v>
      </c>
      <c s="29" t="s">
        <v>1366</v>
      </c>
      <c s="25" t="s">
        <v>47</v>
      </c>
      <c s="30" t="s">
        <v>1367</v>
      </c>
      <c s="31" t="s">
        <v>152</v>
      </c>
      <c s="32">
        <v>31.33</v>
      </c>
      <c s="33">
        <v>0</v>
      </c>
      <c s="33">
        <f>ROUND(ROUND(H534,2)*ROUND(G534,3),2)</f>
      </c>
      <c r="O534">
        <f>(I534*21)/100</f>
      </c>
      <c t="s">
        <v>23</v>
      </c>
    </row>
    <row r="535" spans="1:5" ht="12.75">
      <c r="A535" s="34" t="s">
        <v>50</v>
      </c>
      <c r="E535" s="35" t="s">
        <v>47</v>
      </c>
    </row>
    <row r="536" spans="1:5" ht="51">
      <c r="A536" s="36" t="s">
        <v>51</v>
      </c>
      <c r="E536" s="37" t="s">
        <v>1364</v>
      </c>
    </row>
    <row r="537" spans="1:5" ht="63.75">
      <c r="A537" t="s">
        <v>53</v>
      </c>
      <c r="E537" s="35" t="s">
        <v>786</v>
      </c>
    </row>
    <row r="538" spans="1:16" ht="12.75">
      <c r="A538" s="25" t="s">
        <v>45</v>
      </c>
      <c s="29" t="s">
        <v>1368</v>
      </c>
      <c s="29" t="s">
        <v>788</v>
      </c>
      <c s="25" t="s">
        <v>47</v>
      </c>
      <c s="30" t="s">
        <v>789</v>
      </c>
      <c s="31" t="s">
        <v>152</v>
      </c>
      <c s="32">
        <v>42.444</v>
      </c>
      <c s="33">
        <v>0</v>
      </c>
      <c s="33">
        <f>ROUND(ROUND(H538,2)*ROUND(G538,3),2)</f>
      </c>
      <c r="O538">
        <f>(I538*21)/100</f>
      </c>
      <c t="s">
        <v>23</v>
      </c>
    </row>
    <row r="539" spans="1:5" ht="12.75">
      <c r="A539" s="34" t="s">
        <v>50</v>
      </c>
      <c r="E539" s="35" t="s">
        <v>47</v>
      </c>
    </row>
    <row r="540" spans="1:5" ht="127.5">
      <c r="A540" s="36" t="s">
        <v>51</v>
      </c>
      <c r="E540" s="37" t="s">
        <v>1369</v>
      </c>
    </row>
    <row r="541" spans="1:5" ht="63.75">
      <c r="A541" t="s">
        <v>53</v>
      </c>
      <c r="E541" s="35" t="s">
        <v>786</v>
      </c>
    </row>
    <row r="542" spans="1:16" ht="12.75">
      <c r="A542" s="25" t="s">
        <v>45</v>
      </c>
      <c s="29" t="s">
        <v>1370</v>
      </c>
      <c s="29" t="s">
        <v>792</v>
      </c>
      <c s="25" t="s">
        <v>29</v>
      </c>
      <c s="30" t="s">
        <v>793</v>
      </c>
      <c s="31" t="s">
        <v>152</v>
      </c>
      <c s="32">
        <v>73.774</v>
      </c>
      <c s="33">
        <v>0</v>
      </c>
      <c s="33">
        <f>ROUND(ROUND(H542,2)*ROUND(G542,3),2)</f>
      </c>
      <c r="O542">
        <f>(I542*21)/100</f>
      </c>
      <c t="s">
        <v>23</v>
      </c>
    </row>
    <row r="543" spans="1:5" ht="12.75">
      <c r="A543" s="34" t="s">
        <v>50</v>
      </c>
      <c r="E543" s="35" t="s">
        <v>47</v>
      </c>
    </row>
    <row r="544" spans="1:5" ht="127.5">
      <c r="A544" s="36" t="s">
        <v>51</v>
      </c>
      <c r="E544" s="37" t="s">
        <v>1371</v>
      </c>
    </row>
    <row r="545" spans="1:5" ht="63.75">
      <c r="A545" t="s">
        <v>53</v>
      </c>
      <c r="E545" s="35" t="s">
        <v>786</v>
      </c>
    </row>
    <row r="546" spans="1:16" ht="12.75">
      <c r="A546" s="25" t="s">
        <v>45</v>
      </c>
      <c s="29" t="s">
        <v>1372</v>
      </c>
      <c s="29" t="s">
        <v>792</v>
      </c>
      <c s="25" t="s">
        <v>23</v>
      </c>
      <c s="30" t="s">
        <v>793</v>
      </c>
      <c s="31" t="s">
        <v>152</v>
      </c>
      <c s="32">
        <v>62.66</v>
      </c>
      <c s="33">
        <v>0</v>
      </c>
      <c s="33">
        <f>ROUND(ROUND(H546,2)*ROUND(G546,3),2)</f>
      </c>
      <c r="O546">
        <f>(I546*21)/100</f>
      </c>
      <c t="s">
        <v>23</v>
      </c>
    </row>
    <row r="547" spans="1:5" ht="12.75">
      <c r="A547" s="34" t="s">
        <v>50</v>
      </c>
      <c r="E547" s="35" t="s">
        <v>47</v>
      </c>
    </row>
    <row r="548" spans="1:5" ht="51">
      <c r="A548" s="36" t="s">
        <v>51</v>
      </c>
      <c r="E548" s="37" t="s">
        <v>1373</v>
      </c>
    </row>
    <row r="549" spans="1:5" ht="63.75">
      <c r="A549" t="s">
        <v>53</v>
      </c>
      <c r="E549" s="35" t="s">
        <v>786</v>
      </c>
    </row>
    <row r="550" spans="1:16" ht="12.75">
      <c r="A550" s="25" t="s">
        <v>45</v>
      </c>
      <c s="29" t="s">
        <v>1374</v>
      </c>
      <c s="29" t="s">
        <v>1375</v>
      </c>
      <c s="25" t="s">
        <v>47</v>
      </c>
      <c s="30" t="s">
        <v>1376</v>
      </c>
      <c s="31" t="s">
        <v>152</v>
      </c>
      <c s="32">
        <v>62.66</v>
      </c>
      <c s="33">
        <v>0</v>
      </c>
      <c s="33">
        <f>ROUND(ROUND(H550,2)*ROUND(G550,3),2)</f>
      </c>
      <c r="O550">
        <f>(I550*21)/100</f>
      </c>
      <c t="s">
        <v>23</v>
      </c>
    </row>
    <row r="551" spans="1:5" ht="12.75">
      <c r="A551" s="34" t="s">
        <v>50</v>
      </c>
      <c r="E551" s="35" t="s">
        <v>47</v>
      </c>
    </row>
    <row r="552" spans="1:5" ht="51">
      <c r="A552" s="36" t="s">
        <v>51</v>
      </c>
      <c r="E552" s="37" t="s">
        <v>1373</v>
      </c>
    </row>
    <row r="553" spans="1:5" ht="63.75">
      <c r="A553" t="s">
        <v>53</v>
      </c>
      <c r="E553" s="35" t="s">
        <v>786</v>
      </c>
    </row>
    <row r="554" spans="1:16" ht="12.75">
      <c r="A554" s="25" t="s">
        <v>45</v>
      </c>
      <c s="29" t="s">
        <v>1377</v>
      </c>
      <c s="29" t="s">
        <v>974</v>
      </c>
      <c s="25" t="s">
        <v>47</v>
      </c>
      <c s="30" t="s">
        <v>975</v>
      </c>
      <c s="31" t="s">
        <v>49</v>
      </c>
      <c s="32">
        <v>11.638</v>
      </c>
      <c s="33">
        <v>0</v>
      </c>
      <c s="33">
        <f>ROUND(ROUND(H554,2)*ROUND(G554,3),2)</f>
      </c>
      <c r="O554">
        <f>(I554*21)/100</f>
      </c>
      <c t="s">
        <v>23</v>
      </c>
    </row>
    <row r="555" spans="1:5" ht="12.75">
      <c r="A555" s="34" t="s">
        <v>50</v>
      </c>
      <c r="E555" s="35" t="s">
        <v>47</v>
      </c>
    </row>
    <row r="556" spans="1:5" ht="102">
      <c r="A556" s="36" t="s">
        <v>51</v>
      </c>
      <c r="E556" s="37" t="s">
        <v>1378</v>
      </c>
    </row>
    <row r="557" spans="1:5" ht="114.75">
      <c r="A557" t="s">
        <v>53</v>
      </c>
      <c r="E557" s="35" t="s">
        <v>798</v>
      </c>
    </row>
    <row r="558" spans="1:16" ht="12.75">
      <c r="A558" s="25" t="s">
        <v>45</v>
      </c>
      <c s="29" t="s">
        <v>1379</v>
      </c>
      <c s="29" t="s">
        <v>795</v>
      </c>
      <c s="25" t="s">
        <v>47</v>
      </c>
      <c s="30" t="s">
        <v>796</v>
      </c>
      <c s="31" t="s">
        <v>49</v>
      </c>
      <c s="32">
        <v>21.58</v>
      </c>
      <c s="33">
        <v>0</v>
      </c>
      <c s="33">
        <f>ROUND(ROUND(H558,2)*ROUND(G558,3),2)</f>
      </c>
      <c r="O558">
        <f>(I558*21)/100</f>
      </c>
      <c t="s">
        <v>23</v>
      </c>
    </row>
    <row r="559" spans="1:5" ht="12.75">
      <c r="A559" s="34" t="s">
        <v>50</v>
      </c>
      <c r="E559" s="35" t="s">
        <v>47</v>
      </c>
    </row>
    <row r="560" spans="1:5" ht="127.5">
      <c r="A560" s="36" t="s">
        <v>51</v>
      </c>
      <c r="E560" s="37" t="s">
        <v>1380</v>
      </c>
    </row>
    <row r="561" spans="1:5" ht="114.75">
      <c r="A561" t="s">
        <v>53</v>
      </c>
      <c r="E561" s="35" t="s">
        <v>798</v>
      </c>
    </row>
    <row r="562" spans="1:16" ht="12.75">
      <c r="A562" s="25" t="s">
        <v>45</v>
      </c>
      <c s="29" t="s">
        <v>1381</v>
      </c>
      <c s="29" t="s">
        <v>982</v>
      </c>
      <c s="25" t="s">
        <v>307</v>
      </c>
      <c s="30" t="s">
        <v>983</v>
      </c>
      <c s="31" t="s">
        <v>110</v>
      </c>
      <c s="32">
        <v>24.6</v>
      </c>
      <c s="33">
        <v>0</v>
      </c>
      <c s="33">
        <f>ROUND(ROUND(H562,2)*ROUND(G562,3),2)</f>
      </c>
      <c r="O562">
        <f>(I562*21)/100</f>
      </c>
      <c t="s">
        <v>23</v>
      </c>
    </row>
    <row r="563" spans="1:5" ht="12.75">
      <c r="A563" s="34" t="s">
        <v>50</v>
      </c>
      <c r="E563" s="35" t="s">
        <v>47</v>
      </c>
    </row>
    <row r="564" spans="1:5" ht="76.5">
      <c r="A564" s="36" t="s">
        <v>51</v>
      </c>
      <c r="E564" s="37" t="s">
        <v>1382</v>
      </c>
    </row>
    <row r="565" spans="1:5" ht="89.25">
      <c r="A565" t="s">
        <v>53</v>
      </c>
      <c r="E565" s="35" t="s">
        <v>985</v>
      </c>
    </row>
    <row r="566" spans="1:16" ht="12.75">
      <c r="A566" s="25" t="s">
        <v>45</v>
      </c>
      <c s="29" t="s">
        <v>1383</v>
      </c>
      <c s="29" t="s">
        <v>805</v>
      </c>
      <c s="25" t="s">
        <v>47</v>
      </c>
      <c s="30" t="s">
        <v>806</v>
      </c>
      <c s="31" t="s">
        <v>49</v>
      </c>
      <c s="32">
        <v>6.515</v>
      </c>
      <c s="33">
        <v>0</v>
      </c>
      <c s="33">
        <f>ROUND(ROUND(H566,2)*ROUND(G566,3),2)</f>
      </c>
      <c r="O566">
        <f>(I566*21)/100</f>
      </c>
      <c t="s">
        <v>23</v>
      </c>
    </row>
    <row r="567" spans="1:5" ht="12.75">
      <c r="A567" s="34" t="s">
        <v>50</v>
      </c>
      <c r="E567" s="35" t="s">
        <v>47</v>
      </c>
    </row>
    <row r="568" spans="1:5" ht="76.5">
      <c r="A568" s="36" t="s">
        <v>51</v>
      </c>
      <c r="E568" s="37" t="s">
        <v>1384</v>
      </c>
    </row>
    <row r="569" spans="1:5" ht="89.25">
      <c r="A569" t="s">
        <v>53</v>
      </c>
      <c r="E569" s="35" t="s">
        <v>808</v>
      </c>
    </row>
    <row r="570" spans="1:16" ht="12.75">
      <c r="A570" s="25" t="s">
        <v>45</v>
      </c>
      <c s="29" t="s">
        <v>1385</v>
      </c>
      <c s="29" t="s">
        <v>810</v>
      </c>
      <c s="25" t="s">
        <v>47</v>
      </c>
      <c s="30" t="s">
        <v>811</v>
      </c>
      <c s="31" t="s">
        <v>152</v>
      </c>
      <c s="32">
        <v>108.528</v>
      </c>
      <c s="33">
        <v>0</v>
      </c>
      <c s="33">
        <f>ROUND(ROUND(H570,2)*ROUND(G570,3),2)</f>
      </c>
      <c r="O570">
        <f>(I570*21)/100</f>
      </c>
      <c t="s">
        <v>23</v>
      </c>
    </row>
    <row r="571" spans="1:5" ht="12.75">
      <c r="A571" s="34" t="s">
        <v>50</v>
      </c>
      <c r="E571" s="35" t="s">
        <v>47</v>
      </c>
    </row>
    <row r="572" spans="1:5" ht="114.75">
      <c r="A572" s="36" t="s">
        <v>51</v>
      </c>
      <c r="E572" s="37" t="s">
        <v>1386</v>
      </c>
    </row>
    <row r="573" spans="1:5" ht="89.25">
      <c r="A573" t="s">
        <v>53</v>
      </c>
      <c r="E573"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1387</v>
      </c>
      <c s="41">
        <f>0+I8</f>
      </c>
      <c r="O3" t="s">
        <v>19</v>
      </c>
      <c t="s">
        <v>23</v>
      </c>
    </row>
    <row r="4" spans="1:16" ht="15" customHeight="1">
      <c r="A4" t="s">
        <v>17</v>
      </c>
      <c s="16" t="s">
        <v>18</v>
      </c>
      <c s="17" t="s">
        <v>1387</v>
      </c>
      <c s="6"/>
      <c s="18" t="s">
        <v>1388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1389</v>
      </c>
      <c s="25" t="s">
        <v>47</v>
      </c>
      <c s="30" t="s">
        <v>1388</v>
      </c>
      <c s="31" t="s">
        <v>1390</v>
      </c>
      <c s="32">
        <v>1</v>
      </c>
      <c s="33">
        <v>0</v>
      </c>
      <c s="33">
        <f>ROUND(ROUND(H9,2)*ROUND(G9,3),2)</f>
      </c>
      <c r="O9">
        <f>(I9*21)/100</f>
      </c>
      <c t="s">
        <v>23</v>
      </c>
    </row>
    <row r="10" spans="1:5" ht="12.75">
      <c r="A10" s="34" t="s">
        <v>50</v>
      </c>
      <c r="E10" s="35" t="s">
        <v>47</v>
      </c>
    </row>
    <row r="11" spans="1:5" ht="38.25">
      <c r="A11" s="36" t="s">
        <v>51</v>
      </c>
      <c r="E11" s="37" t="s">
        <v>1391</v>
      </c>
    </row>
    <row r="12" spans="1:5" ht="12.75">
      <c r="A12" t="s">
        <v>53</v>
      </c>
      <c r="E12"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